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on 2024-2025/Vie sportive /Classements Régionaux /Fleuret/"/>
    </mc:Choice>
  </mc:AlternateContent>
  <xr:revisionPtr revIDLastSave="0" documentId="13_ncr:1_{93391F03-DD66-E546-9809-DBD3E777CE16}" xr6:coauthVersionLast="36" xr6:coauthVersionMax="36" xr10:uidLastSave="{00000000-0000-0000-0000-000000000000}"/>
  <bookViews>
    <workbookView xWindow="0" yWindow="460" windowWidth="25600" windowHeight="14100" tabRatio="820" activeTab="8" xr2:uid="{00000000-000D-0000-FFFF-FFFF00000000}"/>
  </bookViews>
  <sheets>
    <sheet name="FL H-Vétérans" sheetId="36" r:id="rId1"/>
    <sheet name="FL D-Veterans" sheetId="34" r:id="rId2"/>
    <sheet name="FL H-Senior" sheetId="19" r:id="rId3"/>
    <sheet name="FLD-Senior" sheetId="35" r:id="rId4"/>
    <sheet name="FL H-M20-" sheetId="31" r:id="rId5"/>
    <sheet name="FL D-M20-" sheetId="2" r:id="rId6"/>
    <sheet name="FL H-M17-" sheetId="30" r:id="rId7"/>
    <sheet name="FL D-M17-" sheetId="7" r:id="rId8"/>
    <sheet name="FL H-M15-" sheetId="25" r:id="rId9"/>
    <sheet name="FL D-M15-" sheetId="9" r:id="rId10"/>
    <sheet name="FL H-M13-" sheetId="29" r:id="rId11"/>
    <sheet name="FL D-M13-" sheetId="28" r:id="rId12"/>
    <sheet name="FL H-M11-" sheetId="24" r:id="rId13"/>
    <sheet name="FL D-M11-" sheetId="13" r:id="rId14"/>
    <sheet name="FL H-M9-" sheetId="26" r:id="rId15"/>
    <sheet name="FLD-M9-" sheetId="27" r:id="rId16"/>
    <sheet name="Statistiques" sheetId="32" r:id="rId17"/>
  </sheets>
  <definedNames>
    <definedName name="_xlnm._FilterDatabase" localSheetId="13" hidden="1">'FL D-M11-'!$B$10:$T$24</definedName>
    <definedName name="_xlnm._FilterDatabase" localSheetId="11" hidden="1">'FL D-M13-'!$B$10:$T$31</definedName>
    <definedName name="_xlnm._FilterDatabase" localSheetId="9" hidden="1">'FL D-M15-'!$B$10:$W$33</definedName>
    <definedName name="_xlnm._FilterDatabase" localSheetId="5" hidden="1">'FL D-M20-'!$B$10:$T$19</definedName>
    <definedName name="_xlnm._FilterDatabase" localSheetId="1" hidden="1">'FL D-Veterans'!$B$10:$V$33</definedName>
    <definedName name="_xlnm._FilterDatabase" localSheetId="12" hidden="1">'FL H-M11-'!$B$10:$T$56</definedName>
    <definedName name="_xlnm._FilterDatabase" localSheetId="10" hidden="1">'FL H-M13-'!$B$10:$V$52</definedName>
    <definedName name="_xlnm._FilterDatabase" localSheetId="8" hidden="1">'FL H-M15-'!$B$10:$Y$51</definedName>
    <definedName name="_xlnm._FilterDatabase" localSheetId="4" hidden="1">'FL H-M20-'!$B$10:$N$22</definedName>
    <definedName name="_xlnm._FilterDatabase" localSheetId="14" hidden="1">'FL H-M9-'!$B$10:$P$45</definedName>
    <definedName name="_xlnm._FilterDatabase" localSheetId="2" hidden="1">'FL H-Senior'!$B$10:$AB$33</definedName>
    <definedName name="_xlnm._FilterDatabase" localSheetId="0" hidden="1">'FL H-Vétérans'!$B$10:$N$33</definedName>
    <definedName name="_xlnm._FilterDatabase" localSheetId="15" hidden="1">'FLD-M9-'!$B$10:$P$23</definedName>
    <definedName name="_xlnm._FilterDatabase" localSheetId="3" hidden="1">'FLD-Senior'!$B$10:$Z$33</definedName>
  </definedNames>
  <calcPr calcId="181029"/>
</workbook>
</file>

<file path=xl/calcChain.xml><?xml version="1.0" encoding="utf-8"?>
<calcChain xmlns="http://schemas.openxmlformats.org/spreadsheetml/2006/main">
  <c r="T11" i="7" l="1"/>
  <c r="AC22" i="7" l="1"/>
  <c r="AC21" i="7"/>
  <c r="AC20" i="7"/>
  <c r="AC19" i="7"/>
  <c r="AA19" i="7"/>
  <c r="R19" i="7"/>
  <c r="R22" i="7"/>
  <c r="R21" i="7"/>
  <c r="AA21" i="7" s="1"/>
  <c r="R20" i="7"/>
  <c r="AB21" i="7"/>
  <c r="R12" i="30"/>
  <c r="P13" i="35"/>
  <c r="P12" i="35"/>
  <c r="P11" i="35"/>
  <c r="P14" i="35"/>
  <c r="AA33" i="19"/>
  <c r="AA32" i="19"/>
  <c r="AA31" i="19"/>
  <c r="AA30" i="19"/>
  <c r="R33" i="19"/>
  <c r="R32" i="19"/>
  <c r="R31" i="19"/>
  <c r="R30" i="19"/>
  <c r="R23" i="19"/>
  <c r="R20" i="19"/>
  <c r="R18" i="19"/>
  <c r="R29" i="19"/>
  <c r="R28" i="19"/>
  <c r="R27" i="19"/>
  <c r="R26" i="19"/>
  <c r="R22" i="19"/>
  <c r="R25" i="19"/>
  <c r="R24" i="19"/>
  <c r="R21" i="19"/>
  <c r="R19" i="19"/>
  <c r="R17" i="19"/>
  <c r="R16" i="19"/>
  <c r="R14" i="19"/>
  <c r="R15" i="19"/>
  <c r="R13" i="19"/>
  <c r="R12" i="19"/>
  <c r="R11" i="19"/>
  <c r="P23" i="19"/>
  <c r="AB27" i="19"/>
  <c r="L17" i="36"/>
  <c r="L18" i="2"/>
  <c r="L15" i="31"/>
  <c r="S18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7" i="25"/>
  <c r="S19" i="25"/>
  <c r="S15" i="25"/>
  <c r="S16" i="25"/>
  <c r="S14" i="25"/>
  <c r="S13" i="25"/>
  <c r="S12" i="25"/>
  <c r="S11" i="25"/>
  <c r="Q15" i="9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Y33" i="35" l="1"/>
  <c r="Y32" i="35"/>
  <c r="Y31" i="35"/>
  <c r="Y30" i="35"/>
  <c r="Y29" i="35"/>
  <c r="Y28" i="35"/>
  <c r="Y27" i="35"/>
  <c r="Y26" i="35"/>
  <c r="Y25" i="35"/>
  <c r="Y24" i="35"/>
  <c r="Y23" i="35"/>
  <c r="Y22" i="35"/>
  <c r="Y21" i="35"/>
  <c r="J27" i="19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4" i="35"/>
  <c r="R11" i="35"/>
  <c r="R12" i="35"/>
  <c r="R13" i="35"/>
  <c r="P44" i="26" l="1"/>
  <c r="P18" i="24"/>
  <c r="P13" i="24"/>
  <c r="S22" i="13"/>
  <c r="S21" i="13"/>
  <c r="S20" i="13"/>
  <c r="N18" i="13"/>
  <c r="R20" i="29"/>
  <c r="J11" i="36" l="1"/>
  <c r="J12" i="36"/>
  <c r="L24" i="13" l="1"/>
  <c r="L23" i="13"/>
  <c r="L22" i="13"/>
  <c r="L21" i="13"/>
  <c r="L20" i="13"/>
  <c r="L19" i="13"/>
  <c r="L18" i="13"/>
  <c r="L17" i="13"/>
  <c r="L16" i="13"/>
  <c r="L15" i="13"/>
  <c r="L12" i="13"/>
  <c r="L13" i="13"/>
  <c r="L11" i="13"/>
  <c r="L14" i="13"/>
  <c r="J14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7" i="24"/>
  <c r="N30" i="24"/>
  <c r="N29" i="24"/>
  <c r="N27" i="24"/>
  <c r="N26" i="24"/>
  <c r="N25" i="24"/>
  <c r="N14" i="24"/>
  <c r="N21" i="24"/>
  <c r="N22" i="24"/>
  <c r="N20" i="24"/>
  <c r="N18" i="24"/>
  <c r="N19" i="24"/>
  <c r="N16" i="24"/>
  <c r="N12" i="24"/>
  <c r="N11" i="24"/>
  <c r="N13" i="24"/>
  <c r="P17" i="29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1" i="29"/>
  <c r="P20" i="29"/>
  <c r="P18" i="29"/>
  <c r="P19" i="29"/>
  <c r="P15" i="29"/>
  <c r="P16" i="29"/>
  <c r="P14" i="29"/>
  <c r="P12" i="29"/>
  <c r="N29" i="19" l="1"/>
  <c r="AB26" i="19"/>
  <c r="AB25" i="19"/>
  <c r="AB24" i="19"/>
  <c r="N16" i="35"/>
  <c r="N18" i="29"/>
  <c r="N14" i="28"/>
  <c r="L29" i="24"/>
  <c r="L30" i="24"/>
  <c r="J15" i="13"/>
  <c r="J12" i="13"/>
  <c r="J24" i="13"/>
  <c r="J23" i="13"/>
  <c r="J22" i="13"/>
  <c r="J21" i="13"/>
  <c r="J20" i="13"/>
  <c r="J19" i="13"/>
  <c r="J18" i="13"/>
  <c r="J16" i="13"/>
  <c r="J17" i="13"/>
  <c r="J11" i="13"/>
  <c r="J13" i="13"/>
  <c r="N21" i="7"/>
  <c r="N22" i="7"/>
  <c r="N20" i="7"/>
  <c r="N18" i="7"/>
  <c r="N17" i="7"/>
  <c r="N16" i="7"/>
  <c r="N15" i="7"/>
  <c r="N13" i="7"/>
  <c r="N14" i="7"/>
  <c r="N11" i="7"/>
  <c r="AB20" i="7"/>
  <c r="N12" i="7"/>
  <c r="P17" i="30"/>
  <c r="O29" i="26" l="1"/>
  <c r="O40" i="26"/>
  <c r="O32" i="26"/>
  <c r="O43" i="26"/>
  <c r="O42" i="26"/>
  <c r="O37" i="26"/>
  <c r="O34" i="26"/>
  <c r="O33" i="26"/>
  <c r="O24" i="26"/>
  <c r="O30" i="26"/>
  <c r="O26" i="26"/>
  <c r="O28" i="26"/>
  <c r="O25" i="26"/>
  <c r="O19" i="26"/>
  <c r="O23" i="26"/>
  <c r="O15" i="26"/>
  <c r="O13" i="26"/>
  <c r="O21" i="26"/>
  <c r="O31" i="26"/>
  <c r="O45" i="26"/>
  <c r="O27" i="26"/>
  <c r="O44" i="26"/>
  <c r="O12" i="26"/>
  <c r="O11" i="26"/>
  <c r="O38" i="26"/>
  <c r="O14" i="26"/>
  <c r="O36" i="26"/>
  <c r="O22" i="26"/>
  <c r="O17" i="26"/>
  <c r="O16" i="26"/>
  <c r="O18" i="26"/>
  <c r="O20" i="26"/>
  <c r="Q43" i="26"/>
  <c r="P43" i="26"/>
  <c r="Q42" i="26"/>
  <c r="P42" i="26"/>
  <c r="Q41" i="26"/>
  <c r="P41" i="26"/>
  <c r="Q40" i="26"/>
  <c r="P40" i="26"/>
  <c r="O16" i="25" l="1"/>
  <c r="M13" i="9"/>
  <c r="J15" i="24"/>
  <c r="H12" i="36"/>
  <c r="H11" i="36"/>
  <c r="K18" i="9" l="1"/>
  <c r="K33" i="9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M24" i="25"/>
  <c r="J11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2" i="35"/>
  <c r="L11" i="35"/>
  <c r="L15" i="35"/>
  <c r="L14" i="35"/>
  <c r="L13" i="35"/>
  <c r="F29" i="24" l="1"/>
  <c r="F25" i="24"/>
  <c r="F12" i="24"/>
  <c r="F14" i="24"/>
  <c r="F19" i="24"/>
  <c r="F17" i="13"/>
  <c r="H20" i="28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5" i="28"/>
  <c r="H11" i="28"/>
  <c r="H19" i="28"/>
  <c r="H13" i="28"/>
  <c r="H16" i="28"/>
  <c r="H14" i="28"/>
  <c r="H20" i="29"/>
  <c r="G19" i="9"/>
  <c r="G11" i="9"/>
  <c r="I22" i="25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2" i="30"/>
  <c r="J13" i="30"/>
  <c r="J11" i="30"/>
  <c r="J22" i="7"/>
  <c r="J16" i="35"/>
  <c r="J20" i="35"/>
  <c r="J19" i="35"/>
  <c r="J18" i="35"/>
  <c r="J17" i="35"/>
  <c r="J12" i="35"/>
  <c r="J11" i="35"/>
  <c r="J15" i="35"/>
  <c r="J14" i="35"/>
  <c r="J13" i="35"/>
  <c r="J33" i="19"/>
  <c r="J32" i="19"/>
  <c r="J31" i="19"/>
  <c r="J30" i="19"/>
  <c r="J23" i="19"/>
  <c r="J20" i="19"/>
  <c r="J18" i="19"/>
  <c r="J29" i="19"/>
  <c r="J28" i="19"/>
  <c r="J25" i="19"/>
  <c r="J24" i="19"/>
  <c r="J19" i="19"/>
  <c r="J14" i="19"/>
  <c r="J22" i="19"/>
  <c r="J17" i="19"/>
  <c r="J21" i="19"/>
  <c r="J15" i="19"/>
  <c r="J26" i="19"/>
  <c r="J16" i="19"/>
  <c r="J12" i="19"/>
  <c r="J13" i="19"/>
  <c r="J11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3" i="31"/>
  <c r="H14" i="31"/>
  <c r="H12" i="31"/>
  <c r="H11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4" i="35"/>
  <c r="H13" i="35"/>
  <c r="H12" i="35"/>
  <c r="H29" i="19"/>
  <c r="H28" i="19"/>
  <c r="H25" i="19"/>
  <c r="H24" i="19"/>
  <c r="H19" i="19"/>
  <c r="H14" i="19"/>
  <c r="H27" i="19"/>
  <c r="H22" i="19"/>
  <c r="H17" i="19"/>
  <c r="H21" i="19"/>
  <c r="H15" i="19"/>
  <c r="H26" i="19"/>
  <c r="H12" i="19"/>
  <c r="H16" i="19"/>
  <c r="H13" i="19"/>
  <c r="H11" i="19"/>
  <c r="J17" i="28" l="1"/>
  <c r="F11" i="29"/>
  <c r="F14" i="2"/>
  <c r="F17" i="2"/>
  <c r="F15" i="2"/>
  <c r="F16" i="2"/>
  <c r="F13" i="2"/>
  <c r="F12" i="2"/>
  <c r="F11" i="2"/>
  <c r="AB23" i="19"/>
  <c r="F16" i="19"/>
  <c r="F19" i="19"/>
  <c r="F14" i="19"/>
  <c r="F27" i="19"/>
  <c r="F22" i="19"/>
  <c r="F17" i="19"/>
  <c r="F21" i="19"/>
  <c r="F12" i="19"/>
  <c r="F15" i="19"/>
  <c r="F13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1" i="25"/>
  <c r="Z30" i="19" l="1"/>
  <c r="Z23" i="19"/>
  <c r="Z20" i="19"/>
  <c r="Z18" i="19"/>
  <c r="Z29" i="19"/>
  <c r="Z28" i="19"/>
  <c r="Z25" i="19"/>
  <c r="Z24" i="19"/>
  <c r="Z16" i="19"/>
  <c r="Z19" i="19"/>
  <c r="Z14" i="19"/>
  <c r="Z27" i="19"/>
  <c r="Z22" i="19"/>
  <c r="Z21" i="19"/>
  <c r="Z17" i="19"/>
  <c r="Z12" i="19"/>
  <c r="Z15" i="19"/>
  <c r="Z13" i="19"/>
  <c r="Z26" i="19"/>
  <c r="Z11" i="19"/>
  <c r="X11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4" i="35"/>
  <c r="X12" i="35"/>
  <c r="X13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8" i="24"/>
  <c r="P24" i="24"/>
  <c r="P17" i="24"/>
  <c r="P23" i="24"/>
  <c r="P27" i="24"/>
  <c r="P21" i="24"/>
  <c r="P22" i="24"/>
  <c r="P19" i="24"/>
  <c r="P12" i="24"/>
  <c r="P29" i="24"/>
  <c r="P14" i="24"/>
  <c r="P15" i="24"/>
  <c r="P16" i="24"/>
  <c r="P25" i="24"/>
  <c r="P20" i="24"/>
  <c r="P11" i="24"/>
  <c r="P24" i="13"/>
  <c r="P23" i="13"/>
  <c r="P22" i="13"/>
  <c r="P21" i="13"/>
  <c r="P14" i="13"/>
  <c r="P15" i="13"/>
  <c r="P19" i="13"/>
  <c r="P11" i="13"/>
  <c r="P17" i="13"/>
  <c r="P20" i="13"/>
  <c r="P18" i="13"/>
  <c r="P12" i="13"/>
  <c r="P13" i="13"/>
  <c r="J39" i="26"/>
  <c r="N41" i="26"/>
  <c r="N39" i="26"/>
  <c r="N35" i="26"/>
  <c r="M46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9" i="29" l="1"/>
  <c r="R22" i="29"/>
  <c r="R21" i="29"/>
  <c r="R18" i="29"/>
  <c r="R17" i="29"/>
  <c r="R15" i="29"/>
  <c r="R14" i="29"/>
  <c r="R12" i="29"/>
  <c r="R16" i="29"/>
  <c r="R13" i="29"/>
  <c r="R11" i="29"/>
  <c r="R19" i="2" l="1"/>
  <c r="R18" i="2"/>
  <c r="R14" i="2"/>
  <c r="R17" i="2"/>
  <c r="R15" i="2"/>
  <c r="R16" i="2"/>
  <c r="R12" i="2"/>
  <c r="R13" i="2"/>
  <c r="R11" i="2"/>
  <c r="R22" i="31"/>
  <c r="R21" i="31"/>
  <c r="R20" i="31"/>
  <c r="R19" i="31"/>
  <c r="R18" i="31"/>
  <c r="R17" i="31"/>
  <c r="R16" i="31"/>
  <c r="R15" i="31"/>
  <c r="R11" i="31"/>
  <c r="R14" i="31"/>
  <c r="R12" i="31"/>
  <c r="R13" i="31"/>
  <c r="X20" i="7" l="1"/>
  <c r="X18" i="7"/>
  <c r="Z29" i="30"/>
  <c r="Z28" i="30"/>
  <c r="Z27" i="30"/>
  <c r="Z26" i="30"/>
  <c r="Z25" i="30"/>
  <c r="Z24" i="30"/>
  <c r="Z23" i="30"/>
  <c r="Z22" i="30"/>
  <c r="Z21" i="30"/>
  <c r="Z13" i="30"/>
  <c r="Z20" i="30"/>
  <c r="Z19" i="30"/>
  <c r="Z18" i="30"/>
  <c r="Z17" i="30"/>
  <c r="Z16" i="30"/>
  <c r="Z15" i="30"/>
  <c r="Z11" i="30"/>
  <c r="Z14" i="30"/>
  <c r="Z12" i="30"/>
  <c r="X32" i="19" l="1"/>
  <c r="X31" i="19"/>
  <c r="X30" i="19"/>
  <c r="X23" i="19"/>
  <c r="X20" i="19"/>
  <c r="X18" i="19"/>
  <c r="X29" i="19"/>
  <c r="X28" i="19"/>
  <c r="X25" i="19"/>
  <c r="X24" i="19"/>
  <c r="X16" i="19"/>
  <c r="X19" i="19"/>
  <c r="X14" i="19"/>
  <c r="X27" i="19"/>
  <c r="X22" i="19"/>
  <c r="X21" i="19"/>
  <c r="X17" i="19"/>
  <c r="X12" i="19"/>
  <c r="X15" i="19"/>
  <c r="X13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4" i="35"/>
  <c r="V12" i="35"/>
  <c r="V13" i="35"/>
  <c r="N17" i="13" l="1"/>
  <c r="N12" i="13"/>
  <c r="N13" i="13"/>
  <c r="R24" i="29" l="1"/>
  <c r="W17" i="25" l="1"/>
  <c r="U31" i="25"/>
  <c r="U30" i="25"/>
  <c r="U29" i="25"/>
  <c r="U28" i="25"/>
  <c r="U27" i="25"/>
  <c r="U26" i="25"/>
  <c r="U25" i="25"/>
  <c r="U23" i="25"/>
  <c r="U24" i="25"/>
  <c r="U20" i="25"/>
  <c r="U18" i="25"/>
  <c r="U19" i="25"/>
  <c r="U15" i="25"/>
  <c r="U22" i="25"/>
  <c r="U17" i="25"/>
  <c r="U13" i="25"/>
  <c r="U12" i="25"/>
  <c r="U14" i="25"/>
  <c r="U16" i="25"/>
  <c r="U11" i="25"/>
  <c r="J23" i="27" l="1"/>
  <c r="J22" i="27"/>
  <c r="V33" i="19" l="1"/>
  <c r="V32" i="19"/>
  <c r="V31" i="19"/>
  <c r="V30" i="19"/>
  <c r="V23" i="19"/>
  <c r="V20" i="19"/>
  <c r="V18" i="19"/>
  <c r="V29" i="19"/>
  <c r="V28" i="19"/>
  <c r="V25" i="19"/>
  <c r="V24" i="19"/>
  <c r="V16" i="19"/>
  <c r="V19" i="19"/>
  <c r="V14" i="19"/>
  <c r="V27" i="19"/>
  <c r="V22" i="19"/>
  <c r="V21" i="19"/>
  <c r="V17" i="19"/>
  <c r="V12" i="19"/>
  <c r="V15" i="19"/>
  <c r="V13" i="19"/>
  <c r="V11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2" i="35"/>
  <c r="T15" i="35"/>
  <c r="T14" i="35"/>
  <c r="T13" i="35"/>
  <c r="J33" i="24" l="1"/>
  <c r="J17" i="24"/>
  <c r="J37" i="24"/>
  <c r="J42" i="24"/>
  <c r="J21" i="24"/>
  <c r="J41" i="24"/>
  <c r="J40" i="24"/>
  <c r="J39" i="24"/>
  <c r="J30" i="24"/>
  <c r="J38" i="24"/>
  <c r="J32" i="24"/>
  <c r="J36" i="24"/>
  <c r="J35" i="24"/>
  <c r="J34" i="24"/>
  <c r="J23" i="24"/>
  <c r="J27" i="24"/>
  <c r="J26" i="24"/>
  <c r="J31" i="24"/>
  <c r="J28" i="24"/>
  <c r="J12" i="24"/>
  <c r="J19" i="24"/>
  <c r="J24" i="24"/>
  <c r="J22" i="24"/>
  <c r="J29" i="24"/>
  <c r="J18" i="24"/>
  <c r="J25" i="24"/>
  <c r="J14" i="24"/>
  <c r="J16" i="24"/>
  <c r="J20" i="24"/>
  <c r="J11" i="24"/>
  <c r="J13" i="24"/>
  <c r="N11" i="29"/>
  <c r="T22" i="7" l="1"/>
  <c r="T17" i="7"/>
  <c r="T16" i="7"/>
  <c r="T14" i="7"/>
  <c r="T15" i="7"/>
  <c r="T13" i="7"/>
  <c r="T12" i="7"/>
  <c r="T20" i="7"/>
  <c r="T18" i="7"/>
  <c r="V12" i="30"/>
  <c r="N13" i="31" l="1"/>
  <c r="R17" i="7" l="1"/>
  <c r="R16" i="7"/>
  <c r="R13" i="7"/>
  <c r="R14" i="7"/>
  <c r="R15" i="7"/>
  <c r="R12" i="7"/>
  <c r="R11" i="7"/>
  <c r="R18" i="7"/>
  <c r="T27" i="30"/>
  <c r="T26" i="30"/>
  <c r="T25" i="30"/>
  <c r="T24" i="30"/>
  <c r="T20" i="30"/>
  <c r="T16" i="30"/>
  <c r="T23" i="30"/>
  <c r="T22" i="30"/>
  <c r="T21" i="30"/>
  <c r="T17" i="30"/>
  <c r="T19" i="30"/>
  <c r="T15" i="30"/>
  <c r="T18" i="30"/>
  <c r="T11" i="30"/>
  <c r="T14" i="30"/>
  <c r="T12" i="30"/>
  <c r="P19" i="35"/>
  <c r="P18" i="35"/>
  <c r="P17" i="35"/>
  <c r="P16" i="35"/>
  <c r="P15" i="35"/>
  <c r="AB13" i="19"/>
  <c r="AB22" i="19"/>
  <c r="L11" i="36" l="1"/>
  <c r="Q28" i="25"/>
  <c r="Q15" i="25"/>
  <c r="Q23" i="25"/>
  <c r="Q25" i="25"/>
  <c r="Q27" i="25"/>
  <c r="Q19" i="25"/>
  <c r="Q26" i="25"/>
  <c r="Q24" i="25"/>
  <c r="Q20" i="25"/>
  <c r="Q22" i="25"/>
  <c r="Q18" i="25"/>
  <c r="Q17" i="25"/>
  <c r="Q13" i="25"/>
  <c r="Q12" i="25"/>
  <c r="Q14" i="25"/>
  <c r="Q16" i="25"/>
  <c r="Q11" i="25"/>
  <c r="Q13" i="9"/>
  <c r="Q11" i="9"/>
  <c r="L19" i="2"/>
  <c r="L14" i="2"/>
  <c r="L17" i="2"/>
  <c r="L15" i="2"/>
  <c r="L16" i="2"/>
  <c r="L11" i="2"/>
  <c r="L13" i="2"/>
  <c r="L12" i="2"/>
  <c r="J12" i="2"/>
  <c r="L21" i="31"/>
  <c r="L20" i="31"/>
  <c r="L19" i="31"/>
  <c r="L18" i="31"/>
  <c r="L16" i="31"/>
  <c r="L11" i="31"/>
  <c r="L17" i="31"/>
  <c r="L14" i="31"/>
  <c r="L12" i="31"/>
  <c r="L13" i="31"/>
  <c r="P17" i="7" l="1"/>
  <c r="P22" i="7"/>
  <c r="AA22" i="7" s="1"/>
  <c r="P16" i="7"/>
  <c r="P14" i="7"/>
  <c r="P15" i="7"/>
  <c r="P13" i="7"/>
  <c r="P12" i="7"/>
  <c r="P11" i="7"/>
  <c r="P20" i="7"/>
  <c r="P18" i="7"/>
  <c r="R16" i="30" l="1"/>
  <c r="R23" i="30"/>
  <c r="R22" i="30"/>
  <c r="R21" i="30"/>
  <c r="R17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7" i="19"/>
  <c r="P16" i="19"/>
  <c r="P22" i="19"/>
  <c r="P14" i="19"/>
  <c r="P19" i="19"/>
  <c r="P21" i="19"/>
  <c r="P12" i="19"/>
  <c r="P15" i="19"/>
  <c r="P13" i="19"/>
  <c r="P11" i="19"/>
  <c r="P26" i="19"/>
  <c r="N13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5" i="25"/>
  <c r="O23" i="25"/>
  <c r="O25" i="25"/>
  <c r="O27" i="25"/>
  <c r="O19" i="25"/>
  <c r="O26" i="25"/>
  <c r="O18" i="25"/>
  <c r="O24" i="25"/>
  <c r="O21" i="25"/>
  <c r="O20" i="25"/>
  <c r="O22" i="25"/>
  <c r="O17" i="25"/>
  <c r="O13" i="25"/>
  <c r="O14" i="25"/>
  <c r="O12" i="25"/>
  <c r="O11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6" i="30"/>
  <c r="P22" i="30"/>
  <c r="P21" i="30"/>
  <c r="P19" i="30"/>
  <c r="P15" i="30"/>
  <c r="P18" i="30"/>
  <c r="P11" i="30"/>
  <c r="P14" i="30"/>
  <c r="P12" i="30"/>
  <c r="O36" i="30"/>
  <c r="AB19" i="7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3" i="29"/>
  <c r="L24" i="29"/>
  <c r="L19" i="29"/>
  <c r="L22" i="29"/>
  <c r="L20" i="29"/>
  <c r="L14" i="29"/>
  <c r="L15" i="29"/>
  <c r="L16" i="29"/>
  <c r="L21" i="29"/>
  <c r="L18" i="29"/>
  <c r="L12" i="29"/>
  <c r="L13" i="29"/>
  <c r="L11" i="29"/>
  <c r="L11" i="24" l="1"/>
  <c r="L13" i="24"/>
  <c r="L20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20" i="19"/>
  <c r="N18" i="19"/>
  <c r="N28" i="19"/>
  <c r="N25" i="19"/>
  <c r="N24" i="19"/>
  <c r="N27" i="19"/>
  <c r="N17" i="19"/>
  <c r="N16" i="19"/>
  <c r="N22" i="19"/>
  <c r="N14" i="19"/>
  <c r="N19" i="19"/>
  <c r="N12" i="19"/>
  <c r="N21" i="19"/>
  <c r="N15" i="19"/>
  <c r="N11" i="19"/>
  <c r="N13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5" i="25"/>
  <c r="M23" i="25"/>
  <c r="M25" i="25"/>
  <c r="M27" i="25"/>
  <c r="M19" i="25"/>
  <c r="M26" i="25"/>
  <c r="M18" i="25"/>
  <c r="M21" i="25"/>
  <c r="M20" i="25"/>
  <c r="M17" i="25"/>
  <c r="M13" i="25"/>
  <c r="M14" i="25"/>
  <c r="M22" i="25"/>
  <c r="M12" i="25"/>
  <c r="M16" i="25"/>
  <c r="M11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3" i="31"/>
  <c r="J34" i="9" l="1"/>
  <c r="K31" i="25"/>
  <c r="K30" i="25"/>
  <c r="K29" i="25"/>
  <c r="K28" i="25"/>
  <c r="K15" i="25"/>
  <c r="K23" i="25"/>
  <c r="K25" i="25"/>
  <c r="K27" i="25"/>
  <c r="K19" i="25"/>
  <c r="K26" i="25"/>
  <c r="K18" i="25"/>
  <c r="K21" i="25"/>
  <c r="K20" i="25"/>
  <c r="K17" i="25"/>
  <c r="K13" i="25"/>
  <c r="K14" i="25"/>
  <c r="K24" i="25"/>
  <c r="K12" i="25"/>
  <c r="K16" i="25"/>
  <c r="K11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L20" i="7"/>
  <c r="L17" i="7"/>
  <c r="L16" i="7"/>
  <c r="L14" i="7"/>
  <c r="L15" i="7"/>
  <c r="L13" i="7"/>
  <c r="L12" i="7"/>
  <c r="L11" i="7"/>
  <c r="L18" i="7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6" i="30"/>
  <c r="N23" i="30"/>
  <c r="N22" i="30"/>
  <c r="N21" i="30"/>
  <c r="N19" i="30"/>
  <c r="N15" i="30"/>
  <c r="N18" i="30"/>
  <c r="N17" i="30"/>
  <c r="N11" i="30"/>
  <c r="N14" i="30"/>
  <c r="N12" i="30"/>
  <c r="M36" i="30"/>
  <c r="L33" i="19"/>
  <c r="L32" i="19"/>
  <c r="L31" i="19"/>
  <c r="L30" i="19"/>
  <c r="L23" i="19"/>
  <c r="L20" i="19"/>
  <c r="L18" i="19"/>
  <c r="L29" i="19"/>
  <c r="L28" i="19"/>
  <c r="L25" i="19"/>
  <c r="L24" i="19"/>
  <c r="L27" i="19"/>
  <c r="L17" i="19"/>
  <c r="L16" i="19"/>
  <c r="L22" i="19"/>
  <c r="L14" i="19"/>
  <c r="L19" i="19"/>
  <c r="L12" i="19"/>
  <c r="L11" i="19"/>
  <c r="L21" i="19"/>
  <c r="L15" i="19"/>
  <c r="L13" i="19"/>
  <c r="L26" i="19"/>
  <c r="K34" i="19"/>
  <c r="J19" i="29" l="1"/>
  <c r="J22" i="29"/>
  <c r="J20" i="29"/>
  <c r="J14" i="29"/>
  <c r="J15" i="29"/>
  <c r="J16" i="29"/>
  <c r="J18" i="29"/>
  <c r="J17" i="29"/>
  <c r="J12" i="29"/>
  <c r="J13" i="29"/>
  <c r="J11" i="29"/>
  <c r="H23" i="13"/>
  <c r="H22" i="13"/>
  <c r="H21" i="13"/>
  <c r="H14" i="13"/>
  <c r="H17" i="13"/>
  <c r="S17" i="13" s="1"/>
  <c r="H16" i="13"/>
  <c r="H20" i="13"/>
  <c r="H18" i="13"/>
  <c r="F12" i="35" l="1"/>
  <c r="F14" i="35"/>
  <c r="I16" i="9" l="1"/>
  <c r="T33" i="36" l="1"/>
  <c r="R33" i="36"/>
  <c r="P33" i="36"/>
  <c r="N33" i="36"/>
  <c r="A33" i="36" s="1"/>
  <c r="L33" i="36"/>
  <c r="J33" i="36"/>
  <c r="H33" i="36"/>
  <c r="F33" i="36"/>
  <c r="T32" i="36"/>
  <c r="R32" i="36"/>
  <c r="P32" i="36"/>
  <c r="N32" i="36"/>
  <c r="A32" i="36" s="1"/>
  <c r="L32" i="36"/>
  <c r="J32" i="36"/>
  <c r="H32" i="36"/>
  <c r="F32" i="36"/>
  <c r="T31" i="36"/>
  <c r="R31" i="36"/>
  <c r="P31" i="36"/>
  <c r="N31" i="36"/>
  <c r="A31" i="36" s="1"/>
  <c r="L31" i="36"/>
  <c r="J31" i="36"/>
  <c r="H31" i="36"/>
  <c r="F31" i="36"/>
  <c r="T30" i="36"/>
  <c r="R30" i="36"/>
  <c r="P30" i="36"/>
  <c r="N30" i="36"/>
  <c r="A30" i="36" s="1"/>
  <c r="L30" i="36"/>
  <c r="J30" i="36"/>
  <c r="H30" i="36"/>
  <c r="F30" i="36"/>
  <c r="T29" i="36"/>
  <c r="R29" i="36"/>
  <c r="P29" i="36"/>
  <c r="N29" i="36"/>
  <c r="A29" i="36" s="1"/>
  <c r="L29" i="36"/>
  <c r="J29" i="36"/>
  <c r="H29" i="36"/>
  <c r="F29" i="36"/>
  <c r="T28" i="36"/>
  <c r="R28" i="36"/>
  <c r="P28" i="36"/>
  <c r="N28" i="36"/>
  <c r="A28" i="36" s="1"/>
  <c r="L28" i="36"/>
  <c r="J28" i="36"/>
  <c r="H28" i="36"/>
  <c r="F28" i="36"/>
  <c r="T27" i="36"/>
  <c r="R27" i="36"/>
  <c r="P27" i="36"/>
  <c r="N27" i="36"/>
  <c r="A27" i="36" s="1"/>
  <c r="L27" i="36"/>
  <c r="J27" i="36"/>
  <c r="H27" i="36"/>
  <c r="F27" i="36"/>
  <c r="T26" i="36"/>
  <c r="R26" i="36"/>
  <c r="P26" i="36"/>
  <c r="N26" i="36"/>
  <c r="A26" i="36" s="1"/>
  <c r="L26" i="36"/>
  <c r="J26" i="36"/>
  <c r="H26" i="36"/>
  <c r="F26" i="36"/>
  <c r="T25" i="36"/>
  <c r="R25" i="36"/>
  <c r="P25" i="36"/>
  <c r="N25" i="36"/>
  <c r="A25" i="36" s="1"/>
  <c r="L25" i="36"/>
  <c r="J25" i="36"/>
  <c r="H25" i="36"/>
  <c r="F25" i="36"/>
  <c r="V24" i="36"/>
  <c r="T24" i="36"/>
  <c r="R24" i="36"/>
  <c r="P24" i="36"/>
  <c r="N24" i="36"/>
  <c r="A24" i="36" s="1"/>
  <c r="L24" i="36"/>
  <c r="J24" i="36"/>
  <c r="H24" i="36"/>
  <c r="F24" i="36"/>
  <c r="V23" i="36"/>
  <c r="T23" i="36"/>
  <c r="R23" i="36"/>
  <c r="P23" i="36"/>
  <c r="N23" i="36"/>
  <c r="A23" i="36" s="1"/>
  <c r="L23" i="36"/>
  <c r="J23" i="36"/>
  <c r="H23" i="36"/>
  <c r="F23" i="36"/>
  <c r="V22" i="36"/>
  <c r="T22" i="36"/>
  <c r="R22" i="36"/>
  <c r="P22" i="36"/>
  <c r="N22" i="36"/>
  <c r="A22" i="36" s="1"/>
  <c r="L22" i="36"/>
  <c r="J22" i="36"/>
  <c r="H22" i="36"/>
  <c r="F22" i="36"/>
  <c r="V21" i="36"/>
  <c r="T21" i="36"/>
  <c r="R21" i="36"/>
  <c r="P21" i="36"/>
  <c r="N21" i="36"/>
  <c r="A21" i="36" s="1"/>
  <c r="L21" i="36"/>
  <c r="J21" i="36"/>
  <c r="H21" i="36"/>
  <c r="F21" i="36"/>
  <c r="V20" i="36"/>
  <c r="T20" i="36"/>
  <c r="R20" i="36"/>
  <c r="P20" i="36"/>
  <c r="N20" i="36"/>
  <c r="A20" i="36" s="1"/>
  <c r="L20" i="36"/>
  <c r="J20" i="36"/>
  <c r="H20" i="36"/>
  <c r="F20" i="36"/>
  <c r="V19" i="36"/>
  <c r="T19" i="36"/>
  <c r="R19" i="36"/>
  <c r="P19" i="36"/>
  <c r="N19" i="36"/>
  <c r="A19" i="36" s="1"/>
  <c r="L19" i="36"/>
  <c r="J19" i="36"/>
  <c r="H19" i="36"/>
  <c r="F19" i="36"/>
  <c r="V18" i="36"/>
  <c r="T18" i="36"/>
  <c r="R18" i="36"/>
  <c r="P18" i="36"/>
  <c r="N18" i="36"/>
  <c r="L18" i="36"/>
  <c r="J18" i="36"/>
  <c r="H18" i="36"/>
  <c r="F18" i="36"/>
  <c r="V17" i="36"/>
  <c r="T17" i="36"/>
  <c r="R17" i="36"/>
  <c r="P17" i="36"/>
  <c r="N17" i="36"/>
  <c r="A17" i="36" s="1"/>
  <c r="J17" i="36"/>
  <c r="H17" i="36"/>
  <c r="F17" i="36"/>
  <c r="V16" i="36"/>
  <c r="T16" i="36"/>
  <c r="R16" i="36"/>
  <c r="P16" i="36"/>
  <c r="N16" i="36"/>
  <c r="A16" i="36" s="1"/>
  <c r="L16" i="36"/>
  <c r="J16" i="36"/>
  <c r="H16" i="36"/>
  <c r="F16" i="36"/>
  <c r="V15" i="36"/>
  <c r="T15" i="36"/>
  <c r="R15" i="36"/>
  <c r="P15" i="36"/>
  <c r="N15" i="36"/>
  <c r="L15" i="36"/>
  <c r="J15" i="36"/>
  <c r="H15" i="36"/>
  <c r="F15" i="36"/>
  <c r="V14" i="36"/>
  <c r="T14" i="36"/>
  <c r="R14" i="36"/>
  <c r="P14" i="36"/>
  <c r="N14" i="36"/>
  <c r="L14" i="36"/>
  <c r="J14" i="36"/>
  <c r="H14" i="36"/>
  <c r="F14" i="36"/>
  <c r="V13" i="36"/>
  <c r="T13" i="36"/>
  <c r="R13" i="36"/>
  <c r="P13" i="36"/>
  <c r="N13" i="36"/>
  <c r="L13" i="36"/>
  <c r="J13" i="36"/>
  <c r="H13" i="36"/>
  <c r="F13" i="36"/>
  <c r="V12" i="36"/>
  <c r="T12" i="36"/>
  <c r="R12" i="36"/>
  <c r="P12" i="36"/>
  <c r="N12" i="36"/>
  <c r="L12" i="36"/>
  <c r="F12" i="36"/>
  <c r="V11" i="36"/>
  <c r="T11" i="36"/>
  <c r="R11" i="36"/>
  <c r="P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20" i="19"/>
  <c r="T18" i="19"/>
  <c r="T29" i="19"/>
  <c r="T28" i="19"/>
  <c r="T25" i="19"/>
  <c r="T24" i="19"/>
  <c r="T27" i="19"/>
  <c r="AA27" i="19" s="1"/>
  <c r="T17" i="19"/>
  <c r="AA17" i="19" s="1"/>
  <c r="T16" i="19"/>
  <c r="AA16" i="19" s="1"/>
  <c r="T22" i="19"/>
  <c r="AA22" i="19" s="1"/>
  <c r="T14" i="19"/>
  <c r="AA14" i="19" s="1"/>
  <c r="T19" i="19"/>
  <c r="AA19" i="19" s="1"/>
  <c r="T12" i="19"/>
  <c r="AA12" i="19" s="1"/>
  <c r="T11" i="19"/>
  <c r="T15" i="19"/>
  <c r="AA15" i="19" s="1"/>
  <c r="T21" i="19"/>
  <c r="AA21" i="19" s="1"/>
  <c r="T13" i="19"/>
  <c r="AA13" i="19" s="1"/>
  <c r="T26" i="19"/>
  <c r="AA26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1" i="31"/>
  <c r="N11" i="31"/>
  <c r="P17" i="31"/>
  <c r="N17" i="31"/>
  <c r="P14" i="31"/>
  <c r="N14" i="31"/>
  <c r="P13" i="31"/>
  <c r="P12" i="31"/>
  <c r="N12" i="31"/>
  <c r="P19" i="2"/>
  <c r="P18" i="2"/>
  <c r="P14" i="2"/>
  <c r="P17" i="2"/>
  <c r="P15" i="2"/>
  <c r="P16" i="2"/>
  <c r="P11" i="2"/>
  <c r="P12" i="2"/>
  <c r="P13" i="2"/>
  <c r="T11" i="2"/>
  <c r="A11" i="2" s="1"/>
  <c r="T12" i="2"/>
  <c r="A12" i="2" s="1"/>
  <c r="T13" i="2"/>
  <c r="A13" i="2" s="1"/>
  <c r="T14" i="2"/>
  <c r="A14" i="2" s="1"/>
  <c r="T15" i="2"/>
  <c r="A15" i="2" s="1"/>
  <c r="T16" i="2"/>
  <c r="T17" i="2"/>
  <c r="T18" i="2"/>
  <c r="T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Y19" i="35" s="1"/>
  <c r="N18" i="35"/>
  <c r="F18" i="35"/>
  <c r="Y18" i="35" s="1"/>
  <c r="Z17" i="35"/>
  <c r="N17" i="35"/>
  <c r="F17" i="35"/>
  <c r="Z16" i="35"/>
  <c r="F16" i="35"/>
  <c r="Y16" i="35" s="1"/>
  <c r="Z15" i="35"/>
  <c r="N11" i="35"/>
  <c r="F11" i="35"/>
  <c r="Y11" i="35" s="1"/>
  <c r="Z14" i="35"/>
  <c r="A14" i="35" s="1"/>
  <c r="N15" i="35"/>
  <c r="F15" i="35"/>
  <c r="Z13" i="35"/>
  <c r="A13" i="35" s="1"/>
  <c r="F13" i="35"/>
  <c r="Y13" i="35" s="1"/>
  <c r="Z11" i="35"/>
  <c r="N12" i="35"/>
  <c r="Y12" i="35" s="1"/>
  <c r="Z12" i="35"/>
  <c r="N14" i="35"/>
  <c r="Y14" i="35" s="1"/>
  <c r="P28" i="19"/>
  <c r="P29" i="19"/>
  <c r="P18" i="19"/>
  <c r="P20" i="19"/>
  <c r="P30" i="19"/>
  <c r="P31" i="19"/>
  <c r="P32" i="19"/>
  <c r="P33" i="19"/>
  <c r="G3" i="30"/>
  <c r="X14" i="30"/>
  <c r="X11" i="30"/>
  <c r="X17" i="30"/>
  <c r="X18" i="30"/>
  <c r="X15" i="30"/>
  <c r="X19" i="30"/>
  <c r="X21" i="30"/>
  <c r="X22" i="30"/>
  <c r="X23" i="30"/>
  <c r="X16" i="30"/>
  <c r="X20" i="30"/>
  <c r="X1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G3" i="7"/>
  <c r="Z20" i="7"/>
  <c r="Z11" i="7"/>
  <c r="Z13" i="7"/>
  <c r="Z14" i="7"/>
  <c r="Z12" i="7"/>
  <c r="Z15" i="7"/>
  <c r="Z16" i="7"/>
  <c r="Z17" i="7"/>
  <c r="Z18" i="7"/>
  <c r="V20" i="7"/>
  <c r="V11" i="7"/>
  <c r="V13" i="7"/>
  <c r="V14" i="7"/>
  <c r="V12" i="7"/>
  <c r="V15" i="7"/>
  <c r="V16" i="7"/>
  <c r="V17" i="7"/>
  <c r="J20" i="7"/>
  <c r="J11" i="7"/>
  <c r="J13" i="7"/>
  <c r="J14" i="7"/>
  <c r="J12" i="7"/>
  <c r="J15" i="7"/>
  <c r="J16" i="7"/>
  <c r="J17" i="7"/>
  <c r="J18" i="7"/>
  <c r="H20" i="7"/>
  <c r="H11" i="7"/>
  <c r="H13" i="7"/>
  <c r="H14" i="7"/>
  <c r="H12" i="7"/>
  <c r="H15" i="7"/>
  <c r="H16" i="7"/>
  <c r="H17" i="7"/>
  <c r="F20" i="7"/>
  <c r="F11" i="7"/>
  <c r="F13" i="7"/>
  <c r="AA13" i="7" s="1"/>
  <c r="F14" i="7"/>
  <c r="AA14" i="7" s="1"/>
  <c r="F12" i="7"/>
  <c r="AA12" i="7" s="1"/>
  <c r="F15" i="7"/>
  <c r="F16" i="7"/>
  <c r="AA16" i="7" s="1"/>
  <c r="F17" i="7"/>
  <c r="AA17" i="7" s="1"/>
  <c r="G16" i="25"/>
  <c r="G12" i="25"/>
  <c r="G24" i="25"/>
  <c r="G22" i="25"/>
  <c r="G14" i="25"/>
  <c r="G13" i="25"/>
  <c r="G17" i="25"/>
  <c r="G20" i="25"/>
  <c r="G21" i="25"/>
  <c r="G18" i="25"/>
  <c r="G26" i="25"/>
  <c r="G19" i="25"/>
  <c r="G27" i="25"/>
  <c r="G25" i="25"/>
  <c r="G23" i="25"/>
  <c r="G15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7" i="29"/>
  <c r="T18" i="29"/>
  <c r="T21" i="29"/>
  <c r="T16" i="29"/>
  <c r="T15" i="29"/>
  <c r="T14" i="29"/>
  <c r="T20" i="29"/>
  <c r="T22" i="29"/>
  <c r="T19" i="29"/>
  <c r="T24" i="29"/>
  <c r="N13" i="29"/>
  <c r="N12" i="29"/>
  <c r="N17" i="29"/>
  <c r="N21" i="29"/>
  <c r="N16" i="29"/>
  <c r="N15" i="29"/>
  <c r="N14" i="29"/>
  <c r="N20" i="29"/>
  <c r="N19" i="29"/>
  <c r="N24" i="29"/>
  <c r="H11" i="29"/>
  <c r="U11" i="29" s="1"/>
  <c r="H13" i="29"/>
  <c r="H12" i="29"/>
  <c r="H17" i="29"/>
  <c r="H18" i="29"/>
  <c r="H21" i="29"/>
  <c r="H16" i="29"/>
  <c r="H15" i="29"/>
  <c r="H14" i="29"/>
  <c r="H22" i="29"/>
  <c r="H19" i="29"/>
  <c r="F13" i="29"/>
  <c r="F12" i="29"/>
  <c r="F17" i="29"/>
  <c r="F18" i="29"/>
  <c r="F21" i="29"/>
  <c r="F16" i="29"/>
  <c r="F15" i="29"/>
  <c r="F14" i="29"/>
  <c r="F20" i="29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V21" i="29"/>
  <c r="V22" i="29"/>
  <c r="V23" i="29"/>
  <c r="A23" i="29" s="1"/>
  <c r="V24" i="29"/>
  <c r="A24" i="29" s="1"/>
  <c r="V25" i="29"/>
  <c r="A25" i="29" s="1"/>
  <c r="V26" i="29"/>
  <c r="A26" i="29" s="1"/>
  <c r="V27" i="29"/>
  <c r="A27" i="29" s="1"/>
  <c r="V28" i="29"/>
  <c r="A28" i="29" s="1"/>
  <c r="V29" i="29"/>
  <c r="A29" i="29" s="1"/>
  <c r="V30" i="29"/>
  <c r="A30" i="29" s="1"/>
  <c r="V31" i="29"/>
  <c r="A31" i="29" s="1"/>
  <c r="V32" i="29"/>
  <c r="A32" i="29" s="1"/>
  <c r="V33" i="29"/>
  <c r="A33" i="29" s="1"/>
  <c r="V34" i="29"/>
  <c r="A34" i="29" s="1"/>
  <c r="V35" i="29"/>
  <c r="A35" i="29" s="1"/>
  <c r="V36" i="29"/>
  <c r="A36" i="29" s="1"/>
  <c r="V37" i="29"/>
  <c r="A37" i="29" s="1"/>
  <c r="V38" i="29"/>
  <c r="A38" i="29" s="1"/>
  <c r="V39" i="29"/>
  <c r="A39" i="29" s="1"/>
  <c r="V40" i="29"/>
  <c r="A40" i="29" s="1"/>
  <c r="V41" i="29"/>
  <c r="A41" i="29" s="1"/>
  <c r="V42" i="29"/>
  <c r="A42" i="29" s="1"/>
  <c r="V43" i="29"/>
  <c r="A43" i="29" s="1"/>
  <c r="V44" i="29"/>
  <c r="A44" i="29" s="1"/>
  <c r="V45" i="29"/>
  <c r="A45" i="29" s="1"/>
  <c r="V46" i="29"/>
  <c r="A46" i="29" s="1"/>
  <c r="V47" i="29"/>
  <c r="A47" i="29" s="1"/>
  <c r="V48" i="29"/>
  <c r="A48" i="29" s="1"/>
  <c r="V49" i="29"/>
  <c r="A49" i="29" s="1"/>
  <c r="V50" i="29"/>
  <c r="A50" i="29" s="1"/>
  <c r="V51" i="29"/>
  <c r="A51" i="29" s="1"/>
  <c r="V52" i="29"/>
  <c r="A52" i="29" s="1"/>
  <c r="A21" i="29"/>
  <c r="A22" i="29"/>
  <c r="F16" i="28"/>
  <c r="F13" i="28"/>
  <c r="F19" i="28"/>
  <c r="F20" i="28"/>
  <c r="F11" i="28"/>
  <c r="F15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6" i="28"/>
  <c r="J13" i="28"/>
  <c r="J19" i="28"/>
  <c r="J20" i="28"/>
  <c r="J11" i="28"/>
  <c r="J15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6" i="28"/>
  <c r="L13" i="28"/>
  <c r="L19" i="28"/>
  <c r="L20" i="28"/>
  <c r="L11" i="28"/>
  <c r="L15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5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6" i="28"/>
  <c r="P13" i="28"/>
  <c r="P19" i="28"/>
  <c r="P20" i="28"/>
  <c r="P11" i="28"/>
  <c r="P15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6" i="28"/>
  <c r="R13" i="28"/>
  <c r="R19" i="28"/>
  <c r="R20" i="28"/>
  <c r="R11" i="28"/>
  <c r="R15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3" i="24"/>
  <c r="R20" i="24"/>
  <c r="R16" i="24"/>
  <c r="R25" i="24"/>
  <c r="R14" i="24"/>
  <c r="R29" i="24"/>
  <c r="R22" i="24"/>
  <c r="R18" i="24"/>
  <c r="R24" i="24"/>
  <c r="R28" i="24"/>
  <c r="R27" i="24"/>
  <c r="R35" i="24"/>
  <c r="R32" i="24"/>
  <c r="R30" i="24"/>
  <c r="R41" i="24"/>
  <c r="R15" i="24"/>
  <c r="R19" i="24"/>
  <c r="R12" i="24"/>
  <c r="R31" i="24"/>
  <c r="R26" i="24"/>
  <c r="R23" i="24"/>
  <c r="R34" i="24"/>
  <c r="R36" i="24"/>
  <c r="R38" i="24"/>
  <c r="R39" i="24"/>
  <c r="R40" i="24"/>
  <c r="R21" i="24"/>
  <c r="R42" i="24"/>
  <c r="R37" i="24"/>
  <c r="R17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6" i="24"/>
  <c r="L25" i="24"/>
  <c r="L14" i="24"/>
  <c r="L22" i="24"/>
  <c r="L18" i="24"/>
  <c r="L24" i="24"/>
  <c r="L28" i="24"/>
  <c r="L27" i="24"/>
  <c r="L35" i="24"/>
  <c r="L32" i="24"/>
  <c r="L41" i="24"/>
  <c r="L15" i="24"/>
  <c r="L19" i="24"/>
  <c r="L12" i="24"/>
  <c r="L31" i="24"/>
  <c r="L26" i="24"/>
  <c r="L23" i="24"/>
  <c r="L34" i="24"/>
  <c r="L36" i="24"/>
  <c r="L38" i="24"/>
  <c r="L39" i="24"/>
  <c r="L40" i="24"/>
  <c r="L21" i="24"/>
  <c r="L42" i="24"/>
  <c r="L37" i="24"/>
  <c r="L17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13" i="24"/>
  <c r="H20" i="24"/>
  <c r="H16" i="24"/>
  <c r="H25" i="24"/>
  <c r="S25" i="24" s="1"/>
  <c r="H14" i="24"/>
  <c r="S14" i="24" s="1"/>
  <c r="H29" i="24"/>
  <c r="S29" i="24" s="1"/>
  <c r="H22" i="24"/>
  <c r="H18" i="24"/>
  <c r="H24" i="24"/>
  <c r="H28" i="24"/>
  <c r="H27" i="24"/>
  <c r="H35" i="24"/>
  <c r="H32" i="24"/>
  <c r="H30" i="24"/>
  <c r="H15" i="24"/>
  <c r="S15" i="24" s="1"/>
  <c r="H19" i="24"/>
  <c r="H12" i="24"/>
  <c r="H31" i="24"/>
  <c r="H26" i="24"/>
  <c r="H23" i="24"/>
  <c r="H34" i="24"/>
  <c r="H36" i="24"/>
  <c r="H38" i="24"/>
  <c r="H39" i="24"/>
  <c r="H40" i="24"/>
  <c r="H21" i="24"/>
  <c r="H42" i="24"/>
  <c r="H37" i="24"/>
  <c r="H17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3" i="24"/>
  <c r="S13" i="24" s="1"/>
  <c r="F20" i="24"/>
  <c r="S20" i="24" s="1"/>
  <c r="F16" i="24"/>
  <c r="F22" i="24"/>
  <c r="S22" i="24" s="1"/>
  <c r="F18" i="24"/>
  <c r="F24" i="24"/>
  <c r="S24" i="24" s="1"/>
  <c r="F28" i="24"/>
  <c r="F27" i="24"/>
  <c r="S27" i="24" s="1"/>
  <c r="F35" i="24"/>
  <c r="F32" i="24"/>
  <c r="S32" i="24" s="1"/>
  <c r="F30" i="24"/>
  <c r="F41" i="24"/>
  <c r="S41" i="24" s="1"/>
  <c r="F31" i="24"/>
  <c r="F26" i="24"/>
  <c r="S26" i="24" s="1"/>
  <c r="F23" i="24"/>
  <c r="F34" i="24"/>
  <c r="F36" i="24"/>
  <c r="F38" i="24"/>
  <c r="S38" i="24" s="1"/>
  <c r="F39" i="24"/>
  <c r="F40" i="24"/>
  <c r="F21" i="24"/>
  <c r="F42" i="24"/>
  <c r="F37" i="24"/>
  <c r="F17" i="24"/>
  <c r="F33" i="24"/>
  <c r="F43" i="24"/>
  <c r="F44" i="24"/>
  <c r="F45" i="24"/>
  <c r="F46" i="24"/>
  <c r="F47" i="24"/>
  <c r="F48" i="24"/>
  <c r="F49" i="24"/>
  <c r="F50" i="24"/>
  <c r="R13" i="13"/>
  <c r="R11" i="13"/>
  <c r="R19" i="13"/>
  <c r="R15" i="13"/>
  <c r="R18" i="13"/>
  <c r="R20" i="13"/>
  <c r="R16" i="13"/>
  <c r="R17" i="13"/>
  <c r="R14" i="13"/>
  <c r="R21" i="13"/>
  <c r="R22" i="13"/>
  <c r="R23" i="13"/>
  <c r="R24" i="13"/>
  <c r="N11" i="13"/>
  <c r="N19" i="13"/>
  <c r="N15" i="13"/>
  <c r="N20" i="13"/>
  <c r="N16" i="13"/>
  <c r="N14" i="13"/>
  <c r="N21" i="13"/>
  <c r="N22" i="13"/>
  <c r="N23" i="13"/>
  <c r="N24" i="13"/>
  <c r="H24" i="13"/>
  <c r="F13" i="13"/>
  <c r="S13" i="13" s="1"/>
  <c r="F11" i="13"/>
  <c r="F19" i="13"/>
  <c r="F15" i="13"/>
  <c r="F18" i="13"/>
  <c r="S18" i="13" s="1"/>
  <c r="F20" i="13"/>
  <c r="F16" i="13"/>
  <c r="F14" i="13"/>
  <c r="F21" i="13"/>
  <c r="F22" i="13"/>
  <c r="F23" i="13"/>
  <c r="F24" i="13"/>
  <c r="F12" i="13"/>
  <c r="S12" i="13" s="1"/>
  <c r="L35" i="26"/>
  <c r="L39" i="26"/>
  <c r="L41" i="26"/>
  <c r="H41" i="26"/>
  <c r="F35" i="26"/>
  <c r="O35" i="26" s="1"/>
  <c r="F39" i="26"/>
  <c r="O39" i="26" s="1"/>
  <c r="F41" i="26"/>
  <c r="O41" i="26" s="1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2" i="25"/>
  <c r="W22" i="25"/>
  <c r="W14" i="25"/>
  <c r="W24" i="25"/>
  <c r="W20" i="25"/>
  <c r="W13" i="25"/>
  <c r="W21" i="25"/>
  <c r="W18" i="25"/>
  <c r="W26" i="25"/>
  <c r="W19" i="25"/>
  <c r="W27" i="25"/>
  <c r="W25" i="25"/>
  <c r="W23" i="25"/>
  <c r="W15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6" i="25"/>
  <c r="X12" i="9"/>
  <c r="U25" i="9"/>
  <c r="U26" i="9"/>
  <c r="U27" i="9"/>
  <c r="U20" i="9"/>
  <c r="U28" i="9"/>
  <c r="U29" i="9"/>
  <c r="U30" i="9"/>
  <c r="U31" i="9"/>
  <c r="U32" i="9"/>
  <c r="U33" i="9"/>
  <c r="W11" i="29"/>
  <c r="W14" i="29"/>
  <c r="W16" i="29"/>
  <c r="W13" i="29"/>
  <c r="W12" i="29"/>
  <c r="W19" i="29"/>
  <c r="W17" i="29"/>
  <c r="W18" i="29"/>
  <c r="W21" i="29"/>
  <c r="W20" i="29"/>
  <c r="W15" i="29"/>
  <c r="W24" i="29"/>
  <c r="W26" i="29"/>
  <c r="W27" i="29"/>
  <c r="W22" i="29"/>
  <c r="W28" i="29"/>
  <c r="W30" i="29"/>
  <c r="W32" i="29"/>
  <c r="W23" i="29"/>
  <c r="W33" i="29"/>
  <c r="W34" i="29"/>
  <c r="W35" i="29"/>
  <c r="W36" i="29"/>
  <c r="W31" i="29"/>
  <c r="W37" i="29"/>
  <c r="W39" i="29"/>
  <c r="W43" i="29"/>
  <c r="W45" i="29"/>
  <c r="W46" i="29"/>
  <c r="W47" i="29"/>
  <c r="W44" i="29"/>
  <c r="W48" i="29"/>
  <c r="W49" i="29"/>
  <c r="W50" i="29"/>
  <c r="W51" i="29"/>
  <c r="W29" i="29"/>
  <c r="W38" i="29"/>
  <c r="W41" i="29"/>
  <c r="W40" i="29"/>
  <c r="W42" i="29"/>
  <c r="W52" i="29"/>
  <c r="W25" i="29"/>
  <c r="U12" i="28"/>
  <c r="U13" i="28"/>
  <c r="U11" i="28"/>
  <c r="U14" i="28"/>
  <c r="U17" i="28"/>
  <c r="U16" i="28"/>
  <c r="U18" i="28"/>
  <c r="U21" i="28"/>
  <c r="U23" i="28"/>
  <c r="U19" i="28"/>
  <c r="U24" i="28"/>
  <c r="U25" i="28"/>
  <c r="U22" i="28"/>
  <c r="U27" i="28"/>
  <c r="U29" i="28"/>
  <c r="U30" i="28"/>
  <c r="U31" i="28"/>
  <c r="U26" i="28"/>
  <c r="U20" i="28"/>
  <c r="V20" i="28" s="1"/>
  <c r="U28" i="28"/>
  <c r="U15" i="28"/>
  <c r="P14" i="28"/>
  <c r="T20" i="28"/>
  <c r="A20" i="28" s="1"/>
  <c r="T26" i="28"/>
  <c r="A26" i="28" s="1"/>
  <c r="R14" i="28"/>
  <c r="U12" i="2"/>
  <c r="U13" i="2"/>
  <c r="U14" i="2"/>
  <c r="U15" i="2"/>
  <c r="U16" i="2"/>
  <c r="U17" i="2"/>
  <c r="U18" i="2"/>
  <c r="U19" i="2"/>
  <c r="U11" i="2"/>
  <c r="N12" i="2"/>
  <c r="N13" i="2"/>
  <c r="S13" i="2" s="1"/>
  <c r="AB19" i="30"/>
  <c r="AB16" i="30"/>
  <c r="AB20" i="30"/>
  <c r="AB13" i="30"/>
  <c r="AB24" i="30"/>
  <c r="AB25" i="30"/>
  <c r="AB26" i="30"/>
  <c r="AB27" i="30"/>
  <c r="AB28" i="30"/>
  <c r="AB29" i="30"/>
  <c r="AB30" i="30"/>
  <c r="AB31" i="30"/>
  <c r="AB32" i="30"/>
  <c r="AB33" i="30"/>
  <c r="AB34" i="30"/>
  <c r="AB35" i="30"/>
  <c r="AB17" i="30"/>
  <c r="AB23" i="30"/>
  <c r="W23" i="7"/>
  <c r="Z30" i="30"/>
  <c r="Z31" i="30"/>
  <c r="Z32" i="30"/>
  <c r="Z33" i="30"/>
  <c r="Z34" i="30"/>
  <c r="Z35" i="30"/>
  <c r="X11" i="7"/>
  <c r="X13" i="7"/>
  <c r="X14" i="7"/>
  <c r="X12" i="7"/>
  <c r="X15" i="7"/>
  <c r="X16" i="7"/>
  <c r="X17" i="7"/>
  <c r="AE11" i="30"/>
  <c r="AE13" i="30"/>
  <c r="AE14" i="30"/>
  <c r="AE15" i="30"/>
  <c r="AE16" i="30"/>
  <c r="AE17" i="30"/>
  <c r="AE20" i="30"/>
  <c r="AE19" i="30"/>
  <c r="AE18" i="30"/>
  <c r="AE21" i="30"/>
  <c r="AE22" i="30"/>
  <c r="AE23" i="30"/>
  <c r="AE24" i="30"/>
  <c r="AE25" i="30"/>
  <c r="AE26" i="30"/>
  <c r="AE27" i="30"/>
  <c r="AE28" i="30"/>
  <c r="AE29" i="30"/>
  <c r="AE30" i="30"/>
  <c r="AE31" i="30"/>
  <c r="AE32" i="30"/>
  <c r="AE33" i="30"/>
  <c r="AE34" i="30"/>
  <c r="AE35" i="30"/>
  <c r="AE12" i="30"/>
  <c r="AC13" i="7"/>
  <c r="AC15" i="7"/>
  <c r="AC14" i="7"/>
  <c r="AC16" i="7"/>
  <c r="AC17" i="7"/>
  <c r="AC18" i="7"/>
  <c r="AC11" i="7"/>
  <c r="U23" i="7"/>
  <c r="X12" i="30"/>
  <c r="U36" i="30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U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1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24" i="13"/>
  <c r="R12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V16" i="9" s="1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AD33" i="30"/>
  <c r="A33" i="30" s="1"/>
  <c r="V33" i="30"/>
  <c r="V34" i="30" s="1"/>
  <c r="T33" i="30"/>
  <c r="L33" i="30"/>
  <c r="H33" i="30"/>
  <c r="F33" i="30"/>
  <c r="AD32" i="30"/>
  <c r="A32" i="30" s="1"/>
  <c r="V32" i="30"/>
  <c r="T32" i="30"/>
  <c r="L32" i="30"/>
  <c r="H32" i="30"/>
  <c r="F32" i="30"/>
  <c r="AD29" i="30"/>
  <c r="A29" i="30" s="1"/>
  <c r="V29" i="30"/>
  <c r="T29" i="30"/>
  <c r="L29" i="30"/>
  <c r="H29" i="30"/>
  <c r="F29" i="30"/>
  <c r="AD27" i="30"/>
  <c r="A27" i="30" s="1"/>
  <c r="V27" i="30"/>
  <c r="L27" i="30"/>
  <c r="H27" i="30"/>
  <c r="F27" i="30"/>
  <c r="AD25" i="30"/>
  <c r="A25" i="30" s="1"/>
  <c r="V25" i="30"/>
  <c r="L25" i="30"/>
  <c r="H25" i="30"/>
  <c r="F25" i="30"/>
  <c r="AD30" i="30"/>
  <c r="A30" i="30" s="1"/>
  <c r="V30" i="30"/>
  <c r="T30" i="30"/>
  <c r="L30" i="30"/>
  <c r="H30" i="30"/>
  <c r="F30" i="30"/>
  <c r="AD22" i="30"/>
  <c r="A22" i="30" s="1"/>
  <c r="V20" i="30"/>
  <c r="L20" i="30"/>
  <c r="H20" i="30"/>
  <c r="F20" i="30"/>
  <c r="AD24" i="30"/>
  <c r="A24" i="30" s="1"/>
  <c r="V24" i="30"/>
  <c r="L24" i="30"/>
  <c r="H24" i="30"/>
  <c r="F24" i="30"/>
  <c r="AD31" i="30"/>
  <c r="A31" i="30" s="1"/>
  <c r="V31" i="30"/>
  <c r="T31" i="30"/>
  <c r="L31" i="30"/>
  <c r="H31" i="30"/>
  <c r="F31" i="30"/>
  <c r="V11" i="30"/>
  <c r="V18" i="30"/>
  <c r="V17" i="30"/>
  <c r="V15" i="30"/>
  <c r="V19" i="30"/>
  <c r="V23" i="30"/>
  <c r="V21" i="30"/>
  <c r="V22" i="30"/>
  <c r="V16" i="30"/>
  <c r="V28" i="30"/>
  <c r="V13" i="30"/>
  <c r="V26" i="30"/>
  <c r="V35" i="30"/>
  <c r="V14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AD35" i="30"/>
  <c r="A35" i="30" s="1"/>
  <c r="T35" i="30"/>
  <c r="L35" i="30"/>
  <c r="H35" i="30"/>
  <c r="F35" i="30"/>
  <c r="T28" i="30"/>
  <c r="T34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T22" i="13"/>
  <c r="A22" i="13" s="1"/>
  <c r="T29" i="28"/>
  <c r="A29" i="28" s="1"/>
  <c r="T27" i="28"/>
  <c r="A27" i="28" s="1"/>
  <c r="T31" i="28"/>
  <c r="A31" i="28" s="1"/>
  <c r="L14" i="28"/>
  <c r="O17" i="27"/>
  <c r="H22" i="27"/>
  <c r="H23" i="27"/>
  <c r="J22" i="31"/>
  <c r="G34" i="19"/>
  <c r="H33" i="19"/>
  <c r="H32" i="19"/>
  <c r="H31" i="19"/>
  <c r="H30" i="19"/>
  <c r="H23" i="19"/>
  <c r="H20" i="19"/>
  <c r="H18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7" i="30"/>
  <c r="L19" i="30"/>
  <c r="L23" i="30"/>
  <c r="L21" i="30"/>
  <c r="L16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S36" i="30"/>
  <c r="Q36" i="30"/>
  <c r="W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3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1" i="31"/>
  <c r="T11" i="31"/>
  <c r="A11" i="31" s="1"/>
  <c r="F12" i="31"/>
  <c r="G2" i="2"/>
  <c r="N14" i="2"/>
  <c r="N17" i="2"/>
  <c r="F18" i="2"/>
  <c r="F19" i="2"/>
  <c r="E20" i="2"/>
  <c r="H14" i="30"/>
  <c r="H12" i="30"/>
  <c r="H19" i="30"/>
  <c r="H18" i="30"/>
  <c r="H15" i="30"/>
  <c r="H11" i="30"/>
  <c r="H23" i="30"/>
  <c r="H16" i="30"/>
  <c r="H21" i="30"/>
  <c r="H22" i="30"/>
  <c r="H13" i="30"/>
  <c r="H26" i="30"/>
  <c r="H34" i="30"/>
  <c r="H28" i="30"/>
  <c r="H17" i="30"/>
  <c r="F14" i="30"/>
  <c r="F12" i="30"/>
  <c r="AC12" i="30" s="1"/>
  <c r="F19" i="30"/>
  <c r="F18" i="30"/>
  <c r="F15" i="30"/>
  <c r="F11" i="30"/>
  <c r="AC11" i="30" s="1"/>
  <c r="F23" i="30"/>
  <c r="F16" i="30"/>
  <c r="F21" i="30"/>
  <c r="F22" i="30"/>
  <c r="F13" i="30"/>
  <c r="F26" i="30"/>
  <c r="F34" i="30"/>
  <c r="F28" i="30"/>
  <c r="F17" i="30"/>
  <c r="AD26" i="30"/>
  <c r="A26" i="30" s="1"/>
  <c r="AD19" i="30"/>
  <c r="A19" i="30" s="1"/>
  <c r="AD15" i="30"/>
  <c r="A15" i="30" s="1"/>
  <c r="AD14" i="30"/>
  <c r="A14" i="30" s="1"/>
  <c r="AD16" i="30"/>
  <c r="A16" i="30" s="1"/>
  <c r="AD13" i="30"/>
  <c r="A13" i="30" s="1"/>
  <c r="Y36" i="30"/>
  <c r="I36" i="30"/>
  <c r="G36" i="30"/>
  <c r="E36" i="30"/>
  <c r="AD28" i="30"/>
  <c r="A28" i="30" s="1"/>
  <c r="AD34" i="30"/>
  <c r="A34" i="30" s="1"/>
  <c r="AD23" i="30"/>
  <c r="A23" i="30" s="1"/>
  <c r="AD21" i="30"/>
  <c r="A21" i="30" s="1"/>
  <c r="AD20" i="30"/>
  <c r="A20" i="30" s="1"/>
  <c r="AD18" i="30"/>
  <c r="A18" i="30" s="1"/>
  <c r="AD17" i="30"/>
  <c r="A17" i="30" s="1"/>
  <c r="AD11" i="30"/>
  <c r="A11" i="30" s="1"/>
  <c r="AD12" i="30"/>
  <c r="A12" i="30" s="1"/>
  <c r="G2" i="30"/>
  <c r="G2" i="7"/>
  <c r="H18" i="7"/>
  <c r="N11" i="2"/>
  <c r="N16" i="2"/>
  <c r="N15" i="2"/>
  <c r="N18" i="2"/>
  <c r="N19" i="2"/>
  <c r="V15" i="29"/>
  <c r="A15" i="29" s="1"/>
  <c r="V12" i="29"/>
  <c r="A12" i="29" s="1"/>
  <c r="O11" i="29"/>
  <c r="V16" i="29"/>
  <c r="A16" i="29" s="1"/>
  <c r="G2" i="25"/>
  <c r="J53" i="25" s="1"/>
  <c r="G2" i="9"/>
  <c r="J35" i="9" s="1"/>
  <c r="Q45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G3" i="24"/>
  <c r="G3" i="13"/>
  <c r="G3" i="26"/>
  <c r="G3" i="27"/>
  <c r="T38" i="24"/>
  <c r="A38" i="24" s="1"/>
  <c r="G2" i="28"/>
  <c r="G2" i="24"/>
  <c r="G2" i="13"/>
  <c r="G2" i="26"/>
  <c r="M47" i="26" s="1"/>
  <c r="G2" i="27"/>
  <c r="H24" i="29"/>
  <c r="F19" i="29"/>
  <c r="F24" i="29"/>
  <c r="Q53" i="29"/>
  <c r="K53" i="29"/>
  <c r="I53" i="29"/>
  <c r="G53" i="29"/>
  <c r="J24" i="29"/>
  <c r="V20" i="29"/>
  <c r="A20" i="29" s="1"/>
  <c r="V13" i="29"/>
  <c r="A13" i="29" s="1"/>
  <c r="V19" i="29"/>
  <c r="A19" i="29" s="1"/>
  <c r="V18" i="29"/>
  <c r="A18" i="29" s="1"/>
  <c r="V14" i="29"/>
  <c r="A14" i="29" s="1"/>
  <c r="V17" i="29"/>
  <c r="A17" i="29" s="1"/>
  <c r="M32" i="28"/>
  <c r="Q32" i="28"/>
  <c r="K32" i="28"/>
  <c r="I32" i="28"/>
  <c r="G32" i="28"/>
  <c r="E32" i="28"/>
  <c r="T28" i="28"/>
  <c r="A28" i="28" s="1"/>
  <c r="T23" i="28"/>
  <c r="A23" i="28" s="1"/>
  <c r="T30" i="28"/>
  <c r="A30" i="28" s="1"/>
  <c r="T16" i="28"/>
  <c r="A16" i="28" s="1"/>
  <c r="T19" i="28"/>
  <c r="A19" i="28" s="1"/>
  <c r="T11" i="28"/>
  <c r="A11" i="28" s="1"/>
  <c r="J14" i="28"/>
  <c r="F14" i="28"/>
  <c r="T14" i="28"/>
  <c r="A14" i="28" s="1"/>
  <c r="T22" i="28"/>
  <c r="A22" i="28" s="1"/>
  <c r="T15" i="28"/>
  <c r="A15" i="28" s="1"/>
  <c r="T25" i="28"/>
  <c r="A25" i="28" s="1"/>
  <c r="T21" i="28"/>
  <c r="A21" i="28" s="1"/>
  <c r="T24" i="28"/>
  <c r="A24" i="28" s="1"/>
  <c r="T18" i="28"/>
  <c r="A18" i="28" s="1"/>
  <c r="T17" i="28"/>
  <c r="A17" i="28" s="1"/>
  <c r="T13" i="28"/>
  <c r="A13" i="28" s="1"/>
  <c r="T12" i="28"/>
  <c r="A12" i="28" s="1"/>
  <c r="K24" i="27"/>
  <c r="I24" i="27"/>
  <c r="G24" i="27"/>
  <c r="E24" i="27"/>
  <c r="A23" i="27"/>
  <c r="F23" i="27"/>
  <c r="A22" i="27"/>
  <c r="F22" i="27"/>
  <c r="A17" i="27"/>
  <c r="A21" i="27"/>
  <c r="A20" i="27"/>
  <c r="A19" i="27"/>
  <c r="A18" i="27"/>
  <c r="A15" i="27"/>
  <c r="A16" i="27"/>
  <c r="A11" i="27"/>
  <c r="O13" i="27"/>
  <c r="A14" i="27"/>
  <c r="O16" i="27"/>
  <c r="A13" i="27"/>
  <c r="O18" i="27"/>
  <c r="A12" i="27"/>
  <c r="K46" i="26"/>
  <c r="I46" i="26"/>
  <c r="G46" i="26"/>
  <c r="E46" i="26"/>
  <c r="P45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1" i="24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F11" i="24"/>
  <c r="S11" i="24" s="1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5" i="25"/>
  <c r="Y40" i="25"/>
  <c r="A40" i="25" s="1"/>
  <c r="I40" i="25"/>
  <c r="I17" i="25"/>
  <c r="I11" i="25"/>
  <c r="I14" i="25"/>
  <c r="I12" i="25"/>
  <c r="I13" i="25"/>
  <c r="I24" i="25"/>
  <c r="I33" i="25"/>
  <c r="I20" i="25"/>
  <c r="I29" i="25"/>
  <c r="I21" i="25"/>
  <c r="I27" i="25"/>
  <c r="I26" i="25"/>
  <c r="I18" i="25"/>
  <c r="I38" i="25"/>
  <c r="I37" i="25"/>
  <c r="I32" i="25"/>
  <c r="I23" i="25"/>
  <c r="I36" i="25"/>
  <c r="I28" i="25"/>
  <c r="I47" i="25"/>
  <c r="I51" i="25"/>
  <c r="G11" i="25"/>
  <c r="X11" i="25" s="1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6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Q25" i="13"/>
  <c r="T19" i="13"/>
  <c r="A19" i="13" s="1"/>
  <c r="T15" i="13"/>
  <c r="A15" i="13" s="1"/>
  <c r="O25" i="13"/>
  <c r="T34" i="9"/>
  <c r="T24" i="13"/>
  <c r="A24" i="13" s="1"/>
  <c r="T21" i="13"/>
  <c r="A21" i="13" s="1"/>
  <c r="T18" i="13"/>
  <c r="A18" i="13" s="1"/>
  <c r="M25" i="13"/>
  <c r="T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AA23" i="19" s="1"/>
  <c r="F20" i="19"/>
  <c r="AA20" i="19" s="1"/>
  <c r="F18" i="19"/>
  <c r="AA18" i="19" s="1"/>
  <c r="F29" i="19"/>
  <c r="AA29" i="19" s="1"/>
  <c r="F28" i="19"/>
  <c r="AA28" i="19" s="1"/>
  <c r="F25" i="19"/>
  <c r="AA25" i="19" s="1"/>
  <c r="F24" i="19"/>
  <c r="AA24" i="19" s="1"/>
  <c r="AB18" i="19"/>
  <c r="AB17" i="19"/>
  <c r="AB14" i="19"/>
  <c r="F11" i="19"/>
  <c r="AA11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T16" i="13"/>
  <c r="A16" i="13" s="1"/>
  <c r="T14" i="13"/>
  <c r="A14" i="13" s="1"/>
  <c r="T13" i="13"/>
  <c r="A13" i="13" s="1"/>
  <c r="T20" i="13"/>
  <c r="A20" i="13" s="1"/>
  <c r="F18" i="7"/>
  <c r="AA18" i="7" s="1"/>
  <c r="T12" i="13"/>
  <c r="A12" i="13" s="1"/>
  <c r="T11" i="13"/>
  <c r="A11" i="13" s="1"/>
  <c r="T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V28" i="9" l="1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A20" i="7"/>
  <c r="AA15" i="7"/>
  <c r="AA11" i="7"/>
  <c r="AD21" i="7"/>
  <c r="AD20" i="7"/>
  <c r="AD19" i="7"/>
  <c r="Y15" i="35"/>
  <c r="Y17" i="35"/>
  <c r="A18" i="36"/>
  <c r="X15" i="25"/>
  <c r="X19" i="25"/>
  <c r="X20" i="25"/>
  <c r="X22" i="25"/>
  <c r="X23" i="25"/>
  <c r="X26" i="25"/>
  <c r="X17" i="25"/>
  <c r="X24" i="25"/>
  <c r="X25" i="25"/>
  <c r="X18" i="25"/>
  <c r="X13" i="25"/>
  <c r="X12" i="25"/>
  <c r="X21" i="25"/>
  <c r="X14" i="25"/>
  <c r="X16" i="25"/>
  <c r="S33" i="24"/>
  <c r="S21" i="24"/>
  <c r="S36" i="24"/>
  <c r="S31" i="24"/>
  <c r="S35" i="24"/>
  <c r="S18" i="24"/>
  <c r="S12" i="24"/>
  <c r="S17" i="24"/>
  <c r="S40" i="24"/>
  <c r="S34" i="24"/>
  <c r="S19" i="24"/>
  <c r="S37" i="24"/>
  <c r="S39" i="24"/>
  <c r="S23" i="24"/>
  <c r="S30" i="24"/>
  <c r="S28" i="24"/>
  <c r="S16" i="24"/>
  <c r="R40" i="26"/>
  <c r="R42" i="26"/>
  <c r="R41" i="26"/>
  <c r="R43" i="26"/>
  <c r="S16" i="13"/>
  <c r="S11" i="13"/>
  <c r="S15" i="13"/>
  <c r="S14" i="13"/>
  <c r="S19" i="13"/>
  <c r="A11" i="29"/>
  <c r="P11" i="29"/>
  <c r="S24" i="13"/>
  <c r="S23" i="13"/>
  <c r="U12" i="36"/>
  <c r="U13" i="36"/>
  <c r="U19" i="29"/>
  <c r="U17" i="36"/>
  <c r="U21" i="36"/>
  <c r="U25" i="36"/>
  <c r="U14" i="36"/>
  <c r="U18" i="36"/>
  <c r="U22" i="36"/>
  <c r="U15" i="36"/>
  <c r="U19" i="36"/>
  <c r="U23" i="36"/>
  <c r="U11" i="36"/>
  <c r="U16" i="36"/>
  <c r="U20" i="36"/>
  <c r="U24" i="36"/>
  <c r="U15" i="29"/>
  <c r="U17" i="29"/>
  <c r="S17" i="28"/>
  <c r="U14" i="29"/>
  <c r="U18" i="29"/>
  <c r="U16" i="29"/>
  <c r="U12" i="29"/>
  <c r="S28" i="28"/>
  <c r="S24" i="28"/>
  <c r="U51" i="29"/>
  <c r="U47" i="29"/>
  <c r="U43" i="29"/>
  <c r="U39" i="29"/>
  <c r="U35" i="29"/>
  <c r="U31" i="29"/>
  <c r="U27" i="29"/>
  <c r="S31" i="28"/>
  <c r="S27" i="28"/>
  <c r="S23" i="28"/>
  <c r="U50" i="29"/>
  <c r="U46" i="29"/>
  <c r="U42" i="29"/>
  <c r="U38" i="29"/>
  <c r="U34" i="29"/>
  <c r="U30" i="29"/>
  <c r="U26" i="29"/>
  <c r="U22" i="29"/>
  <c r="S30" i="28"/>
  <c r="S26" i="28"/>
  <c r="S22" i="28"/>
  <c r="U49" i="29"/>
  <c r="U45" i="29"/>
  <c r="U41" i="29"/>
  <c r="U37" i="29"/>
  <c r="U33" i="29"/>
  <c r="U29" i="29"/>
  <c r="U25" i="29"/>
  <c r="U20" i="29"/>
  <c r="U21" i="29"/>
  <c r="U13" i="29"/>
  <c r="S14" i="28"/>
  <c r="U24" i="29"/>
  <c r="S29" i="28"/>
  <c r="S25" i="28"/>
  <c r="S21" i="28"/>
  <c r="U52" i="29"/>
  <c r="U48" i="29"/>
  <c r="U44" i="29"/>
  <c r="U40" i="29"/>
  <c r="U36" i="29"/>
  <c r="U32" i="29"/>
  <c r="U28" i="29"/>
  <c r="U23" i="29"/>
  <c r="S18" i="28"/>
  <c r="S20" i="28"/>
  <c r="S12" i="28"/>
  <c r="S19" i="28"/>
  <c r="S15" i="28"/>
  <c r="S13" i="28"/>
  <c r="S11" i="28"/>
  <c r="S16" i="28"/>
  <c r="S17" i="31"/>
  <c r="O19" i="27"/>
  <c r="A11" i="35"/>
  <c r="A12" i="35"/>
  <c r="A14" i="19"/>
  <c r="A12" i="19"/>
  <c r="A11" i="19"/>
  <c r="O22" i="27"/>
  <c r="O12" i="27"/>
  <c r="O21" i="27"/>
  <c r="S12" i="2"/>
  <c r="S14" i="31"/>
  <c r="S20" i="31"/>
  <c r="S53" i="24"/>
  <c r="S21" i="31"/>
  <c r="S47" i="24"/>
  <c r="S43" i="24"/>
  <c r="S42" i="24"/>
  <c r="S19" i="31"/>
  <c r="S49" i="24"/>
  <c r="S45" i="24"/>
  <c r="O14" i="27"/>
  <c r="S51" i="24"/>
  <c r="S17" i="2"/>
  <c r="S12" i="31"/>
  <c r="S22" i="31"/>
  <c r="S16" i="31"/>
  <c r="S48" i="24"/>
  <c r="S44" i="24"/>
  <c r="O23" i="27"/>
  <c r="S14" i="2"/>
  <c r="S52" i="24"/>
  <c r="S54" i="24"/>
  <c r="O15" i="27"/>
  <c r="O20" i="27"/>
  <c r="S18" i="2"/>
  <c r="S11" i="31"/>
  <c r="S18" i="31"/>
  <c r="S13" i="31"/>
  <c r="S15" i="31"/>
  <c r="S50" i="24"/>
  <c r="S46" i="24"/>
  <c r="S15" i="2"/>
  <c r="S16" i="2"/>
  <c r="S19" i="2"/>
  <c r="S11" i="2"/>
  <c r="S55" i="24"/>
  <c r="AC35" i="30"/>
  <c r="AC31" i="30"/>
  <c r="AC27" i="30"/>
  <c r="AC33" i="30"/>
  <c r="AC34" i="30"/>
  <c r="AC26" i="30"/>
  <c r="AC16" i="30"/>
  <c r="AC18" i="30"/>
  <c r="AC17" i="30"/>
  <c r="AC13" i="30"/>
  <c r="AC23" i="30"/>
  <c r="AC19" i="30"/>
  <c r="AC20" i="30"/>
  <c r="AC32" i="30"/>
  <c r="AC28" i="30"/>
  <c r="AC22" i="30"/>
  <c r="AC25" i="30"/>
  <c r="AC29" i="30"/>
  <c r="AC21" i="30"/>
  <c r="AC15" i="30"/>
  <c r="AC14" i="30"/>
  <c r="AC24" i="30"/>
  <c r="AC30" i="30"/>
  <c r="M37" i="30"/>
  <c r="O37" i="30"/>
  <c r="E24" i="31"/>
  <c r="Y28" i="9"/>
  <c r="F35" i="9"/>
  <c r="U26" i="36"/>
  <c r="U28" i="36"/>
  <c r="U30" i="36"/>
  <c r="M58" i="24"/>
  <c r="G58" i="24"/>
  <c r="AA35" i="25"/>
  <c r="V11" i="13"/>
  <c r="I58" i="24"/>
  <c r="V30" i="24"/>
  <c r="E58" i="24"/>
  <c r="Q58" i="24"/>
  <c r="U32" i="36"/>
  <c r="U33" i="36"/>
  <c r="U29" i="36"/>
  <c r="U27" i="36"/>
  <c r="U31" i="36"/>
  <c r="U30" i="34"/>
  <c r="U33" i="34"/>
  <c r="U29" i="34"/>
  <c r="U25" i="34"/>
  <c r="U21" i="34"/>
  <c r="I24" i="31"/>
  <c r="G24" i="31"/>
  <c r="K24" i="31"/>
  <c r="V12" i="2"/>
  <c r="AA51" i="25"/>
  <c r="S56" i="24"/>
  <c r="U22" i="34"/>
  <c r="L35" i="9"/>
  <c r="R20" i="27"/>
  <c r="I47" i="26"/>
  <c r="U27" i="34"/>
  <c r="U23" i="34"/>
  <c r="U26" i="34"/>
  <c r="U32" i="34"/>
  <c r="U28" i="34"/>
  <c r="U31" i="34"/>
  <c r="U24" i="34"/>
  <c r="V17" i="31"/>
  <c r="V19" i="31"/>
  <c r="AB12" i="30"/>
  <c r="AB22" i="30"/>
  <c r="AB18" i="30"/>
  <c r="AB21" i="30"/>
  <c r="AB15" i="30"/>
  <c r="AB14" i="30"/>
  <c r="AB11" i="30"/>
  <c r="AA44" i="25"/>
  <c r="AA31" i="25"/>
  <c r="AA39" i="25"/>
  <c r="AA50" i="25"/>
  <c r="AA45" i="25"/>
  <c r="AA48" i="25"/>
  <c r="AA12" i="25"/>
  <c r="AA46" i="25"/>
  <c r="AA41" i="25"/>
  <c r="AA49" i="25"/>
  <c r="AA42" i="25"/>
  <c r="V27" i="28"/>
  <c r="V31" i="28"/>
  <c r="V29" i="28"/>
  <c r="V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V17" i="13"/>
  <c r="V23" i="13"/>
  <c r="V14" i="13"/>
  <c r="V24" i="13"/>
  <c r="V19" i="13"/>
  <c r="V16" i="13"/>
  <c r="V12" i="13"/>
  <c r="V20" i="13"/>
  <c r="V18" i="13"/>
  <c r="V13" i="13"/>
  <c r="V21" i="13"/>
  <c r="V15" i="13"/>
  <c r="V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1" i="34"/>
  <c r="U12" i="34"/>
  <c r="U14" i="34"/>
  <c r="U15" i="34"/>
  <c r="U16" i="34"/>
  <c r="U17" i="34"/>
  <c r="U18" i="34"/>
  <c r="U19" i="34"/>
  <c r="U13" i="34"/>
  <c r="X48" i="29"/>
  <c r="X29" i="29"/>
  <c r="X38" i="29"/>
  <c r="X41" i="29"/>
  <c r="X40" i="29"/>
  <c r="X42" i="29"/>
  <c r="X50" i="29"/>
  <c r="X49" i="29"/>
  <c r="X52" i="29"/>
  <c r="O54" i="29"/>
  <c r="AC12" i="7"/>
  <c r="AD12" i="7" s="1"/>
  <c r="K21" i="2"/>
  <c r="E21" i="2"/>
  <c r="U37" i="30"/>
  <c r="U24" i="7"/>
  <c r="O24" i="7"/>
  <c r="AF29" i="30"/>
  <c r="AF33" i="30"/>
  <c r="AF35" i="30"/>
  <c r="AF31" i="30"/>
  <c r="AF22" i="30"/>
  <c r="AF25" i="30"/>
  <c r="AF27" i="30"/>
  <c r="AF32" i="30"/>
  <c r="AF12" i="30"/>
  <c r="AF24" i="30"/>
  <c r="AF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5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7" i="26"/>
  <c r="G47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W37" i="30"/>
  <c r="S37" i="30"/>
  <c r="Q37" i="30"/>
  <c r="AA43" i="25"/>
  <c r="G26" i="13"/>
  <c r="Q26" i="13"/>
  <c r="O26" i="13"/>
  <c r="I26" i="13"/>
  <c r="K26" i="13"/>
  <c r="E26" i="13"/>
  <c r="M26" i="13"/>
  <c r="R11" i="26"/>
  <c r="R19" i="26"/>
  <c r="R32" i="26"/>
  <c r="R15" i="26"/>
  <c r="K47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V30" i="28"/>
  <c r="V24" i="28"/>
  <c r="V11" i="28"/>
  <c r="V12" i="28"/>
  <c r="V23" i="28"/>
  <c r="V16" i="28"/>
  <c r="V18" i="28"/>
  <c r="V15" i="28"/>
  <c r="V28" i="28"/>
  <c r="V21" i="28"/>
  <c r="V19" i="28"/>
  <c r="V14" i="28"/>
  <c r="V13" i="28"/>
  <c r="V22" i="28"/>
  <c r="V25" i="28"/>
  <c r="V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F17" i="30"/>
  <c r="AF18" i="30"/>
  <c r="AF20" i="30"/>
  <c r="AF23" i="30"/>
  <c r="AF34" i="30"/>
  <c r="AF28" i="30"/>
  <c r="AF13" i="30"/>
  <c r="AF16" i="30"/>
  <c r="AF14" i="30"/>
  <c r="AF15" i="30"/>
  <c r="AF19" i="30"/>
  <c r="AF26" i="30"/>
  <c r="AD14" i="7"/>
  <c r="G24" i="7"/>
  <c r="X16" i="29"/>
  <c r="X15" i="29"/>
  <c r="X33" i="29"/>
  <c r="X32" i="29"/>
  <c r="X12" i="29"/>
  <c r="X11" i="29"/>
  <c r="V16" i="2"/>
  <c r="V13" i="2"/>
  <c r="V15" i="2"/>
  <c r="V19" i="2"/>
  <c r="V14" i="2"/>
  <c r="V11" i="2"/>
  <c r="V17" i="2"/>
  <c r="V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AF21" i="30"/>
  <c r="G37" i="30"/>
  <c r="Y37" i="30"/>
  <c r="I37" i="30"/>
  <c r="E37" i="30"/>
  <c r="AF11" i="30"/>
  <c r="M24" i="7"/>
  <c r="E24" i="7"/>
  <c r="AD18" i="7"/>
  <c r="AD22" i="7"/>
  <c r="AD17" i="7"/>
  <c r="AD11" i="7"/>
  <c r="AD16" i="7"/>
  <c r="AD13" i="7"/>
  <c r="AD15" i="7"/>
  <c r="X36" i="29"/>
  <c r="X23" i="29"/>
  <c r="X35" i="29"/>
  <c r="X14" i="29"/>
  <c r="X19" i="29"/>
  <c r="X20" i="29"/>
  <c r="X43" i="29"/>
  <c r="X44" i="29"/>
  <c r="X24" i="29"/>
  <c r="X27" i="29"/>
  <c r="X25" i="29"/>
  <c r="X31" i="29"/>
  <c r="X30" i="29"/>
  <c r="X39" i="29"/>
  <c r="X47" i="29"/>
  <c r="Q54" i="29"/>
  <c r="X17" i="29"/>
  <c r="X26" i="29"/>
  <c r="X13" i="29"/>
  <c r="X22" i="29"/>
  <c r="X46" i="29"/>
  <c r="X37" i="29"/>
  <c r="X45" i="29"/>
  <c r="X18" i="29"/>
  <c r="X21" i="29"/>
  <c r="X34" i="29"/>
  <c r="X51" i="29"/>
  <c r="X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<sst xmlns="http://schemas.openxmlformats.org/spreadsheetml/2006/main" count="1332" uniqueCount="440">
  <si>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</si>
  <si>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</si>
  <si>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</si>
  <si>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</si>
  <si>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</si>
  <si>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</si>
  <si>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</si>
  <si>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</si>
  <si>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</si>
  <si>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</si>
  <si>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</si>
  <si>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</si>
  <si>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</si>
  <si>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</si>
  <si>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</si>
  <si>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Challenge Dugesclin Dinan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</si>
  <si>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</si>
  <si>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</si>
  <si>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</si>
  <si>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</si>
  <si>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</si>
  <si>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</si>
  <si>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</si>
  <si>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</si>
  <si>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</si>
  <si>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</si>
  <si>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</si>
  <si>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</si>
  <si>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</si>
  <si>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</si>
  <si>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</si>
  <si>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</si>
  <si>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</si>
  <si>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Challenge  Poitiers</t>
  </si>
  <si>
    <t xml:space="preserve">Challenge de France 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</si>
  <si>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</si>
  <si>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</si>
  <si>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</si>
  <si>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</si>
  <si>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</si>
  <si>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Challenge Poitiers</t>
  </si>
  <si>
    <t>04-05/11/2023</t>
  </si>
  <si>
    <t>Challenge de L'hermine  Rennes</t>
  </si>
  <si>
    <t xml:space="preserve">Championnat de Bretagne </t>
  </si>
  <si>
    <t xml:space="preserve">Championnat de Bretagne  Rennes </t>
  </si>
  <si>
    <t>23-24/03/2024</t>
  </si>
  <si>
    <t>Coupe de Bretagne  Cesson</t>
  </si>
  <si>
    <t>Classement Fleuret  Dames M20</t>
  </si>
  <si>
    <t>Classement fleuret Hommes M20</t>
  </si>
  <si>
    <t xml:space="preserve">Challenge de Poitiers </t>
  </si>
  <si>
    <t>Classement Fleuret Dames Senior</t>
  </si>
  <si>
    <t>Classement Fleuret hommes Senior</t>
  </si>
  <si>
    <t>Challenge de Poitiers</t>
  </si>
  <si>
    <t xml:space="preserve">Challenge de l'hermine  Rennes </t>
  </si>
  <si>
    <t>Championnat de France N2-N3</t>
  </si>
  <si>
    <t xml:space="preserve">CN 1 </t>
  </si>
  <si>
    <t>Classement Fleuret Dames Vétérans</t>
  </si>
  <si>
    <t>Classement Fleuret Hommes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</si>
  <si>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</si>
  <si>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</si>
  <si>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</si>
  <si>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</si>
  <si>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</si>
  <si>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</si>
  <si>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</si>
  <si>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Cn 5 L'Aigle </t>
  </si>
  <si>
    <t>6-7/04/2024</t>
  </si>
  <si>
    <t xml:space="preserve">Championnatde France  L'Aigle </t>
  </si>
  <si>
    <t>29-30/06/2024</t>
  </si>
  <si>
    <t>CURIS THOBY</t>
  </si>
  <si>
    <t>Marin</t>
  </si>
  <si>
    <t>TARIN</t>
  </si>
  <si>
    <t>Cléonise</t>
  </si>
  <si>
    <t>DELGADO</t>
  </si>
  <si>
    <t>Luna</t>
  </si>
  <si>
    <t>Naïa</t>
  </si>
  <si>
    <t>MERLY</t>
  </si>
  <si>
    <t>Domitille</t>
  </si>
  <si>
    <t>VERDIER</t>
  </si>
  <si>
    <t>Elisabeth</t>
  </si>
  <si>
    <t>Laena</t>
  </si>
  <si>
    <t>MORVAN</t>
  </si>
  <si>
    <t>Erwan</t>
  </si>
  <si>
    <t>GALIM</t>
  </si>
  <si>
    <t>Kilian</t>
  </si>
  <si>
    <t>PENNARUN</t>
  </si>
  <si>
    <t>Romain</t>
  </si>
  <si>
    <t>Joachim</t>
  </si>
  <si>
    <t>MERCELLUS</t>
  </si>
  <si>
    <t>BORGNARD</t>
  </si>
  <si>
    <t>Cali</t>
  </si>
  <si>
    <t>COMMEUREUC</t>
  </si>
  <si>
    <t>Camille</t>
  </si>
  <si>
    <t>MERCELUS</t>
  </si>
  <si>
    <t>Rennes ERM</t>
  </si>
  <si>
    <t xml:space="preserve"> Rennes ERM</t>
  </si>
  <si>
    <t>RACAPE</t>
  </si>
  <si>
    <t>Oscar</t>
  </si>
  <si>
    <t>RENNES ERM</t>
  </si>
  <si>
    <t>LANNION ASPTT</t>
  </si>
  <si>
    <t>Challenge Duguesclin</t>
  </si>
  <si>
    <t>NOYAL CHATILLON</t>
  </si>
  <si>
    <t>Théodore</t>
  </si>
  <si>
    <t>Arthur</t>
  </si>
  <si>
    <t>LE ROY KERDERIEN</t>
  </si>
  <si>
    <t>Samuel</t>
  </si>
  <si>
    <t>LEGRAND</t>
  </si>
  <si>
    <t>Jean</t>
  </si>
  <si>
    <t>Challenge Scaramouche Angers</t>
  </si>
  <si>
    <t xml:space="preserve">Challenge  Scaramouche </t>
  </si>
  <si>
    <t>Diane</t>
  </si>
  <si>
    <t>Maxence</t>
  </si>
  <si>
    <t>Ikham</t>
  </si>
  <si>
    <t>DUMONTIER</t>
  </si>
  <si>
    <t>Louis</t>
  </si>
  <si>
    <t>COCHEREAU</t>
  </si>
  <si>
    <t>César</t>
  </si>
  <si>
    <t>BINET</t>
  </si>
  <si>
    <t>Jules</t>
  </si>
  <si>
    <t>Martin</t>
  </si>
  <si>
    <t>ENGELSPACH</t>
  </si>
  <si>
    <t>Andie</t>
  </si>
  <si>
    <t>VILBERT</t>
  </si>
  <si>
    <t xml:space="preserve">PENNARUN </t>
  </si>
  <si>
    <t>Gwen</t>
  </si>
  <si>
    <t xml:space="preserve">Challenge de l'Hermine </t>
  </si>
  <si>
    <t>Mathéo</t>
  </si>
  <si>
    <t>Guillaume</t>
  </si>
  <si>
    <t>OUMAROU</t>
  </si>
  <si>
    <t>NADAL</t>
  </si>
  <si>
    <t>Challenge Dugesclin Dinan Futur 1</t>
  </si>
  <si>
    <t>Challenge Dugesclin C Futur 1</t>
  </si>
  <si>
    <t>MICHEL</t>
  </si>
  <si>
    <t>QUIMPER</t>
  </si>
  <si>
    <t>GUIGAMP</t>
  </si>
  <si>
    <t>DUVAL</t>
  </si>
  <si>
    <t>MALEK</t>
  </si>
  <si>
    <t>Aylan</t>
  </si>
  <si>
    <t>28-29/09/2024</t>
  </si>
  <si>
    <t xml:space="preserve">CN 5 </t>
  </si>
  <si>
    <t>28-20/09/2024</t>
  </si>
  <si>
    <t xml:space="preserve">Championnat de France   </t>
  </si>
  <si>
    <t xml:space="preserve">CN 3 M20 </t>
  </si>
  <si>
    <t>CURIS-THOBY</t>
  </si>
  <si>
    <t xml:space="preserve">Championnat de France </t>
  </si>
  <si>
    <t xml:space="preserve">CN 2 M17 </t>
  </si>
  <si>
    <t>14-15/12/2024</t>
  </si>
  <si>
    <t>Championnat de Bretagne Rennes</t>
  </si>
  <si>
    <t xml:space="preserve">H2036 1/2 finale  </t>
  </si>
  <si>
    <t>FDJ PARIS</t>
  </si>
  <si>
    <t xml:space="preserve">H2036 1/2 finale </t>
  </si>
  <si>
    <t>H2036 Zone  Rennes</t>
  </si>
  <si>
    <t xml:space="preserve">Championnat Régional </t>
  </si>
  <si>
    <t>VALLÉ</t>
  </si>
  <si>
    <t xml:space="preserve">Coupe du futur 4 </t>
  </si>
  <si>
    <t>CN 1 CEP</t>
  </si>
  <si>
    <t>BOC HO</t>
  </si>
  <si>
    <t>Benjamin</t>
  </si>
  <si>
    <t xml:space="preserve">JÉGU </t>
  </si>
  <si>
    <t>Léa</t>
  </si>
  <si>
    <t>Marthe</t>
  </si>
  <si>
    <t>CASTANIE</t>
  </si>
  <si>
    <t>Rozene</t>
  </si>
  <si>
    <t>CN 1 M20  CEP</t>
  </si>
  <si>
    <t>CN M17 CEP</t>
  </si>
  <si>
    <t>CN 1 M17 CEP</t>
  </si>
  <si>
    <t xml:space="preserve">CN1 Compiegne </t>
  </si>
  <si>
    <t>François</t>
  </si>
  <si>
    <t>Challenge DUGUESCLIN</t>
  </si>
  <si>
    <t>PARES</t>
  </si>
  <si>
    <t>Quentin</t>
  </si>
  <si>
    <t>BARBÉ</t>
  </si>
  <si>
    <t>Mathieu</t>
  </si>
  <si>
    <t>DAUTANCOURT</t>
  </si>
  <si>
    <t>Cédric</t>
  </si>
  <si>
    <t>JAN</t>
  </si>
  <si>
    <t>VERNAZ</t>
  </si>
  <si>
    <t>jean Baptiste</t>
  </si>
  <si>
    <t>Anne-Sophie</t>
  </si>
  <si>
    <t>MOMENCEAU</t>
  </si>
  <si>
    <t>Anaë</t>
  </si>
  <si>
    <t>MARC</t>
  </si>
  <si>
    <t>Elise</t>
  </si>
  <si>
    <t>LEGROS</t>
  </si>
  <si>
    <t>Zoe</t>
  </si>
  <si>
    <t>COPY THEARD</t>
  </si>
  <si>
    <t>Margaux</t>
  </si>
  <si>
    <t>DINAN</t>
  </si>
  <si>
    <t>BORDERIEUX</t>
  </si>
  <si>
    <t>Loan</t>
  </si>
  <si>
    <t>Challenge  GUGUESCLIN</t>
  </si>
  <si>
    <t>DE PLUVIÉ</t>
  </si>
  <si>
    <t>Loys</t>
  </si>
  <si>
    <t>LERAY</t>
  </si>
  <si>
    <t>Ziad</t>
  </si>
  <si>
    <t>HELOU</t>
  </si>
  <si>
    <t>Teotime</t>
  </si>
  <si>
    <t>PUAUD</t>
  </si>
  <si>
    <t>JOSSEC</t>
  </si>
  <si>
    <t>Victor</t>
  </si>
  <si>
    <t>HENON</t>
  </si>
  <si>
    <t>ROYANT</t>
  </si>
  <si>
    <t>Ethan</t>
  </si>
  <si>
    <t>COPY-THÉARD</t>
  </si>
  <si>
    <t>DERRIEN</t>
  </si>
  <si>
    <t>HARDY</t>
  </si>
  <si>
    <t>Gwendoline</t>
  </si>
  <si>
    <t>GRATAS</t>
  </si>
  <si>
    <t>Romane</t>
  </si>
  <si>
    <t>REMY</t>
  </si>
  <si>
    <t>Thélia</t>
  </si>
  <si>
    <t>SAVARY</t>
  </si>
  <si>
    <t>Agathe</t>
  </si>
  <si>
    <t>LE SUR</t>
  </si>
  <si>
    <t>Clément</t>
  </si>
  <si>
    <t>Eliott</t>
  </si>
  <si>
    <t>LE FLEM</t>
  </si>
  <si>
    <t>Baptiste</t>
  </si>
  <si>
    <t>MARION</t>
  </si>
  <si>
    <t>Ewan</t>
  </si>
  <si>
    <t>UEDA</t>
  </si>
  <si>
    <t>Théo</t>
  </si>
  <si>
    <t>NARDI</t>
  </si>
  <si>
    <t>BONNEMERE</t>
  </si>
  <si>
    <t>Malo</t>
  </si>
  <si>
    <t>GLAIS CALVEZ</t>
  </si>
  <si>
    <t>JAGLIN</t>
  </si>
  <si>
    <t>Maxandre</t>
  </si>
  <si>
    <t>GUINGAMP</t>
  </si>
  <si>
    <t>AUZATE</t>
  </si>
  <si>
    <t>Fiona</t>
  </si>
  <si>
    <t>MANAC'H</t>
  </si>
  <si>
    <t>Mathilde</t>
  </si>
  <si>
    <t>Alyssa</t>
  </si>
  <si>
    <t>COTTIN</t>
  </si>
  <si>
    <t>Maëllys</t>
  </si>
  <si>
    <t>LEFEVRE</t>
  </si>
  <si>
    <t>Tia</t>
  </si>
  <si>
    <t>NDJADDER KOBETE</t>
  </si>
  <si>
    <t>Honorine</t>
  </si>
  <si>
    <t>CARPENTIER</t>
  </si>
  <si>
    <t>Yuna</t>
  </si>
  <si>
    <t xml:space="preserve"> RENNES ERM</t>
  </si>
  <si>
    <t>D'ORAZIO</t>
  </si>
  <si>
    <t>Mila</t>
  </si>
  <si>
    <t>BREHAUT</t>
  </si>
  <si>
    <t>EWAN</t>
  </si>
  <si>
    <t>MORLAIX</t>
  </si>
  <si>
    <t>Coupe du futur</t>
  </si>
  <si>
    <t>Challenge Dugesclin Coupe futur 1</t>
  </si>
  <si>
    <t>LAZ</t>
  </si>
  <si>
    <t>faustine</t>
  </si>
  <si>
    <t>Thais</t>
  </si>
  <si>
    <t>GULLOIS</t>
  </si>
  <si>
    <t>Daphné</t>
  </si>
  <si>
    <t>LANNION</t>
  </si>
  <si>
    <t>CARRÉ</t>
  </si>
  <si>
    <t>Owen</t>
  </si>
  <si>
    <t>Marcus</t>
  </si>
  <si>
    <t>LEROUX</t>
  </si>
  <si>
    <t>Elouan</t>
  </si>
  <si>
    <t>COUCHMAN</t>
  </si>
  <si>
    <t xml:space="preserve">Arthur </t>
  </si>
  <si>
    <t>simon</t>
  </si>
  <si>
    <t>RUBEN</t>
  </si>
  <si>
    <t>Valerio</t>
  </si>
  <si>
    <t>LESAFFRE</t>
  </si>
  <si>
    <t>QUOIDBACH</t>
  </si>
  <si>
    <t>Gabriel</t>
  </si>
  <si>
    <t>MOREL</t>
  </si>
  <si>
    <t>Paul</t>
  </si>
  <si>
    <t>Rayan</t>
  </si>
  <si>
    <t>VAILLEUX</t>
  </si>
  <si>
    <t>SIMON</t>
  </si>
  <si>
    <t>Evan</t>
  </si>
  <si>
    <t>VASSORT</t>
  </si>
  <si>
    <t>Augustin</t>
  </si>
  <si>
    <t>MASSON</t>
  </si>
  <si>
    <t xml:space="preserve">Challenge Scaramouche </t>
  </si>
  <si>
    <t>Challenge scaramouche Angers</t>
  </si>
  <si>
    <t>ALEOGENA</t>
  </si>
  <si>
    <t>Evania</t>
  </si>
  <si>
    <t>RABEC</t>
  </si>
  <si>
    <t xml:space="preserve">CN2 Bordeaux </t>
  </si>
  <si>
    <t>16-17/11/2024</t>
  </si>
  <si>
    <t>CN2 Bordeaux</t>
  </si>
  <si>
    <t>CN 2 M20  Calais</t>
  </si>
  <si>
    <t>23-24/11/2025</t>
  </si>
  <si>
    <t>CN 2 M20 Calais</t>
  </si>
  <si>
    <t>H2036 Hénon</t>
  </si>
  <si>
    <t>Eliot</t>
  </si>
  <si>
    <t>ANASTACIO</t>
  </si>
  <si>
    <t>Joy</t>
  </si>
  <si>
    <t>BOURHANE</t>
  </si>
  <si>
    <t>LE PROVOST</t>
  </si>
  <si>
    <t>Pauline</t>
  </si>
  <si>
    <t>CN2 Herouville</t>
  </si>
  <si>
    <t>SZUBA (V3)</t>
  </si>
  <si>
    <t>LEMAITRE (V1)</t>
  </si>
  <si>
    <t>Challenge de Herouville</t>
  </si>
  <si>
    <t>Challenge Herouville</t>
  </si>
  <si>
    <t>14-15/2024</t>
  </si>
  <si>
    <t>RICHARD</t>
  </si>
  <si>
    <t>Maely</t>
  </si>
  <si>
    <t>NOYAl CHATILLON</t>
  </si>
  <si>
    <t>Coupe du Futur 2 L'Hermine</t>
  </si>
  <si>
    <t>Challenge Hérouville</t>
  </si>
  <si>
    <t>Gatien</t>
  </si>
  <si>
    <t>BENABDALLAH</t>
  </si>
  <si>
    <t>Amir</t>
  </si>
  <si>
    <t>CHALLENGE Herouville</t>
  </si>
  <si>
    <t xml:space="preserve">Challenge de l'hermine </t>
  </si>
  <si>
    <t>TACHÉ</t>
  </si>
  <si>
    <t>Basile</t>
  </si>
  <si>
    <t>LE PAN</t>
  </si>
  <si>
    <t>LAVERGNE</t>
  </si>
  <si>
    <t>BONIC</t>
  </si>
  <si>
    <t>Mael</t>
  </si>
  <si>
    <t>HERVE LE BRAS</t>
  </si>
  <si>
    <t>UGOLIN LE GOFF</t>
  </si>
  <si>
    <t>Julien</t>
  </si>
  <si>
    <t>BRIAND</t>
  </si>
  <si>
    <t>ARDIET</t>
  </si>
  <si>
    <t>Ulysse</t>
  </si>
  <si>
    <t>LOPIN</t>
  </si>
  <si>
    <t>JERANNIN HAMAYON</t>
  </si>
  <si>
    <t>Fabien</t>
  </si>
  <si>
    <t>BRUN CARATINI</t>
  </si>
  <si>
    <t>William</t>
  </si>
  <si>
    <t>BENZONI</t>
  </si>
  <si>
    <t>TOURELLE</t>
  </si>
  <si>
    <t>Lubin</t>
  </si>
  <si>
    <t>THEUDE JENNETEAU</t>
  </si>
  <si>
    <t>Nino</t>
  </si>
  <si>
    <t>LEBIENVENU</t>
  </si>
  <si>
    <t>PICAULT</t>
  </si>
  <si>
    <t>Keynan</t>
  </si>
  <si>
    <t>Sacha</t>
  </si>
  <si>
    <t>Liv</t>
  </si>
  <si>
    <t>MALABOEUF</t>
  </si>
  <si>
    <t>BERGEAT</t>
  </si>
  <si>
    <t>LEGAL</t>
  </si>
  <si>
    <t>Eamon</t>
  </si>
  <si>
    <t>GAC</t>
  </si>
  <si>
    <t>Gurvan</t>
  </si>
  <si>
    <t xml:space="preserve">Coupe du Futur L'hermine </t>
  </si>
  <si>
    <t>NOBILET</t>
  </si>
  <si>
    <t>TRILLAT</t>
  </si>
  <si>
    <t>SAINT LOUBERT BIE</t>
  </si>
  <si>
    <t>Alexis</t>
  </si>
  <si>
    <t>GUILLON</t>
  </si>
  <si>
    <t>Pierre</t>
  </si>
  <si>
    <t>GAUTHIER</t>
  </si>
  <si>
    <t>Loïk</t>
  </si>
  <si>
    <t>Eloi</t>
  </si>
  <si>
    <t>Challenge de l'Hermine</t>
  </si>
  <si>
    <t>ROUCHER</t>
  </si>
  <si>
    <t>Maelle</t>
  </si>
  <si>
    <t>POUCH</t>
  </si>
  <si>
    <t>Zoé</t>
  </si>
  <si>
    <t>QUIMPER EC</t>
  </si>
  <si>
    <t>HAMONIAUX</t>
  </si>
  <si>
    <t>Challenge Hermine</t>
  </si>
  <si>
    <t>GUEPIN</t>
  </si>
  <si>
    <t>Léopold</t>
  </si>
  <si>
    <t>CROSES</t>
  </si>
  <si>
    <t>Simon</t>
  </si>
  <si>
    <t>HOUEZ</t>
  </si>
  <si>
    <t>Séva</t>
  </si>
  <si>
    <t>Billel</t>
  </si>
  <si>
    <t>VIOLLE</t>
  </si>
  <si>
    <t>Pierre-Yves</t>
  </si>
  <si>
    <t>HOPEYA</t>
  </si>
  <si>
    <t>Hope</t>
  </si>
  <si>
    <t>GELE</t>
  </si>
  <si>
    <t>Thibault</t>
  </si>
  <si>
    <t>LE CARLIER DE VESLUD</t>
  </si>
  <si>
    <t>Christian</t>
  </si>
  <si>
    <t>Kiara</t>
  </si>
  <si>
    <t>Challenge Ptits doudou SABLÉ</t>
  </si>
  <si>
    <t>Challenge Ptit doudou SABLÉ</t>
  </si>
  <si>
    <t>ROSAIS</t>
  </si>
  <si>
    <t>Hugo</t>
  </si>
  <si>
    <t>Challenge des ptits doudou SABLÉ</t>
  </si>
  <si>
    <t>CN3 Muret</t>
  </si>
  <si>
    <t>18-19/01/2025</t>
  </si>
  <si>
    <t>CE Faches Thumesnil</t>
  </si>
  <si>
    <t>Circuit Régional Rennes</t>
  </si>
  <si>
    <t>DEPOULPIQUET</t>
  </si>
  <si>
    <t>Roch</t>
  </si>
  <si>
    <t>Coupe du futur  Rennes</t>
  </si>
  <si>
    <t>SOULE LE LORC'H</t>
  </si>
  <si>
    <t>Lucie</t>
  </si>
  <si>
    <t>Coupe du Futur Rennes</t>
  </si>
  <si>
    <t>GUILLEMIN</t>
  </si>
  <si>
    <t>Ewen</t>
  </si>
  <si>
    <t>BOHER</t>
  </si>
  <si>
    <t>Robin</t>
  </si>
  <si>
    <t>BOUVIER</t>
  </si>
  <si>
    <t>Edouard</t>
  </si>
  <si>
    <t xml:space="preserve">Challenge herminette C Futur 2 </t>
  </si>
  <si>
    <t>Coupe du futur 3 Rennes</t>
  </si>
  <si>
    <t>Coupe du futur Rennes</t>
  </si>
  <si>
    <t>QUIRIE</t>
  </si>
  <si>
    <t>COURTEL</t>
  </si>
  <si>
    <t>Romuald</t>
  </si>
  <si>
    <t>PIQUET</t>
  </si>
  <si>
    <t>Loric</t>
  </si>
  <si>
    <t>LABOUS TALANDIER</t>
  </si>
  <si>
    <t>Mayeul</t>
  </si>
  <si>
    <t>Marius</t>
  </si>
  <si>
    <t>ZONE H2036 Rennes</t>
  </si>
  <si>
    <t xml:space="preserve">ROBIN </t>
  </si>
  <si>
    <t>CN Bourg la reine</t>
  </si>
  <si>
    <t>25-26/01/2025</t>
  </si>
  <si>
    <t>CN 3 Henin Beaumont</t>
  </si>
  <si>
    <t>22-23/02/2025</t>
  </si>
  <si>
    <t xml:space="preserve">CN 4 </t>
  </si>
  <si>
    <t xml:space="preserve">CN 3 Hénin Beaumont </t>
  </si>
  <si>
    <t>22-23/04/2025</t>
  </si>
  <si>
    <t>Championnat Regional Bretagne</t>
  </si>
  <si>
    <t>DUCROS</t>
  </si>
  <si>
    <t>RENNEVILLE</t>
  </si>
  <si>
    <t xml:space="preserve">Championnatde France  </t>
  </si>
  <si>
    <t>Championnat de Bretgane</t>
  </si>
  <si>
    <t>Pierre Yves</t>
  </si>
  <si>
    <t>RENNEVILLE(V1)</t>
  </si>
  <si>
    <t>Stéphane</t>
  </si>
  <si>
    <t>LORIENT</t>
  </si>
  <si>
    <t>Philippe</t>
  </si>
  <si>
    <t>LE CARLIER DE VESLUD(V3)</t>
  </si>
  <si>
    <t>DESSAPT(V2)</t>
  </si>
  <si>
    <t>EUDELINE(V3)</t>
  </si>
  <si>
    <t>VIOLLE (V2)</t>
  </si>
  <si>
    <t>THOBY (V1)</t>
  </si>
  <si>
    <t>LE MAITRE</t>
  </si>
  <si>
    <t>SZUBA</t>
  </si>
  <si>
    <t>TOULOUSE OLIVIER</t>
  </si>
  <si>
    <t>Judith</t>
  </si>
  <si>
    <t xml:space="preserve">CN4  Anthony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</si>
</sst>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Fill="1" applyBorder="1"/>
    <xf numFmtId="0" fontId="0" fillId="0" borderId="1" xfId="0" applyFill="1" applyBorder="1"/>
    <xf numFmtId="3" fontId="0" fillId="0" borderId="1" xfId="0" applyNumberFormat="1" applyBorder="1"/>
    <xf numFmtId="0" fontId="0" fillId="0" borderId="1" xfId="0" applyBorder="1"/>
    <xf numFmtId="0" fontId="0" fillId="0" borderId="0" xfId="0" applyBorder="1"/>
    <xf numFmtId="1" fontId="0" fillId="0" borderId="1" xfId="0" applyNumberFormat="1" applyFill="1" applyBorder="1"/>
    <xf numFmtId="1" fontId="3" fillId="0" borderId="1" xfId="0" applyNumberFormat="1" applyFont="1" applyFill="1" applyBorder="1"/>
    <xf numFmtId="3" fontId="1" fillId="0" borderId="0" xfId="0" applyNumberFormat="1" applyFont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Fill="1" applyBorder="1"/>
    <xf numFmtId="1" fontId="0" fillId="0" borderId="1" xfId="0" applyNumberFormat="1" applyFont="1" applyFill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6" fillId="0" borderId="1" xfId="0" applyFont="1" applyFill="1" applyBorder="1"/>
    <xf numFmtId="0" fontId="0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C5" sqref="C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49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50" t="s">
        <v>166</v>
      </c>
      <c r="F6" s="50"/>
      <c r="G6" s="50" t="s">
        <v>296</v>
      </c>
      <c r="H6" s="50"/>
      <c r="I6" s="50" t="s">
        <v>386</v>
      </c>
      <c r="J6" s="50"/>
      <c r="K6" s="50" t="s">
        <v>424</v>
      </c>
      <c r="L6" s="50"/>
      <c r="M6" s="50" t="s">
        <v>63</v>
      </c>
      <c r="N6" s="50"/>
      <c r="O6" s="50"/>
      <c r="P6" s="50"/>
      <c r="Q6" s="50"/>
      <c r="R6" s="50"/>
      <c r="S6" s="50" t="s">
        <v>423</v>
      </c>
      <c r="T6" s="50"/>
    </row>
    <row r="7" spans="1:22" x14ac:dyDescent="0.2">
      <c r="D7" s="1" t="s">
        <v>10</v>
      </c>
      <c r="E7" s="47">
        <v>3</v>
      </c>
      <c r="F7" s="48"/>
      <c r="G7" s="47">
        <v>3</v>
      </c>
      <c r="H7" s="48"/>
      <c r="I7" s="47">
        <v>3</v>
      </c>
      <c r="J7" s="48"/>
      <c r="K7" s="47">
        <v>3</v>
      </c>
      <c r="L7" s="48"/>
      <c r="M7" s="47">
        <v>3</v>
      </c>
      <c r="N7" s="48"/>
      <c r="O7" s="47"/>
      <c r="P7" s="48"/>
      <c r="Q7" s="47"/>
      <c r="R7" s="48"/>
      <c r="S7" s="47">
        <v>5</v>
      </c>
      <c r="T7" s="48"/>
    </row>
    <row r="8" spans="1:22" x14ac:dyDescent="0.2">
      <c r="D8" s="1" t="s">
        <v>1</v>
      </c>
      <c r="E8" s="53">
        <v>45605</v>
      </c>
      <c r="F8" s="53"/>
      <c r="G8" s="53" t="s">
        <v>146</v>
      </c>
      <c r="H8" s="53"/>
      <c r="I8" s="53">
        <v>45676</v>
      </c>
      <c r="J8" s="53"/>
      <c r="K8" s="53">
        <v>45908</v>
      </c>
      <c r="L8" s="53"/>
      <c r="M8" s="53"/>
      <c r="N8" s="53"/>
      <c r="O8" s="53"/>
      <c r="P8" s="53"/>
      <c r="Q8" s="53"/>
      <c r="R8" s="53"/>
      <c r="S8" s="53"/>
      <c r="T8" s="53"/>
    </row>
    <row r="9" spans="1:22" x14ac:dyDescent="0.2">
      <c r="D9" s="1" t="s">
        <v>2</v>
      </c>
      <c r="E9" s="50">
        <v>18</v>
      </c>
      <c r="F9" s="50"/>
      <c r="G9" s="50">
        <v>35</v>
      </c>
      <c r="H9" s="50"/>
      <c r="I9" s="50">
        <v>31</v>
      </c>
      <c r="J9" s="50"/>
      <c r="K9" s="50">
        <v>7</v>
      </c>
      <c r="L9" s="50"/>
      <c r="M9" s="50">
        <v>13</v>
      </c>
      <c r="N9" s="50"/>
      <c r="O9" s="50"/>
      <c r="P9" s="50"/>
      <c r="Q9" s="50"/>
      <c r="R9" s="50"/>
      <c r="S9" s="50"/>
      <c r="T9" s="5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35">
        <v>1</v>
      </c>
      <c r="B11" s="39" t="s">
        <v>297</v>
      </c>
      <c r="C11" s="39" t="s">
        <v>167</v>
      </c>
      <c r="D11" s="39" t="s">
        <v>98</v>
      </c>
      <c r="E11" s="40">
        <v>3</v>
      </c>
      <c r="F11" s="40">
        <f>IF(E11=0,,($E$9-E11)*$E$7*100/$E$9)</f>
        <v>250</v>
      </c>
      <c r="G11" s="40">
        <v>7</v>
      </c>
      <c r="H11" s="40">
        <f>IF(G11=0,,($G$9-G11)*$G$7*100/$G$9)</f>
        <v>240</v>
      </c>
      <c r="I11" s="40">
        <v>9</v>
      </c>
      <c r="J11" s="40">
        <f t="shared" ref="J11:J19" si="0">IF(I11=0,,($I$9-I11)*$I$7*100/$I$9)</f>
        <v>212.90322580645162</v>
      </c>
      <c r="K11" s="40">
        <v>1</v>
      </c>
      <c r="L11" s="40">
        <f t="shared" ref="L11:L19" si="1">IF(K11=0,,($K$9-K11)*$K$7*100/$K$9)</f>
        <v>257.14285714285717</v>
      </c>
      <c r="M11" s="40">
        <v>7</v>
      </c>
      <c r="N11" s="40">
        <f>IF(M11=0,,($M$9-M11)*$M$7*100/$M$9)</f>
        <v>138.46153846153845</v>
      </c>
      <c r="O11" s="40"/>
      <c r="P11" s="40">
        <f t="shared" ref="P11:P19" si="2">IF(O11=0,,($K$9-O11)*$K$7*100/$K$9)</f>
        <v>0</v>
      </c>
      <c r="Q11" s="40"/>
      <c r="R11" s="40">
        <f t="shared" ref="R11:R19" si="3">IF(Q11=0,,($K$9-Q11)*$K$7*100/$K$9)</f>
        <v>0</v>
      </c>
      <c r="S11" s="40"/>
      <c r="T11" s="40">
        <f t="shared" ref="T11:T19" si="4">IF(S11=0,,($K$9-S11)*$K$7*100/$K$9)</f>
        <v>0</v>
      </c>
      <c r="U11" s="11">
        <f t="shared" ref="U11:U19" si="5">SUM(F11,H11,J11,L11,N11,P11,S11)</f>
        <v>1098.5076214108472</v>
      </c>
      <c r="V11" s="10">
        <f t="shared" ref="V11:V19" si="6">ROW(B11)-10</f>
        <v>1</v>
      </c>
    </row>
    <row r="12" spans="1:22" x14ac:dyDescent="0.2">
      <c r="A12" s="35">
        <v>2</v>
      </c>
      <c r="B12" s="39" t="s">
        <v>298</v>
      </c>
      <c r="C12" s="39" t="s">
        <v>157</v>
      </c>
      <c r="D12" s="39" t="s">
        <v>99</v>
      </c>
      <c r="E12" s="40"/>
      <c r="F12" s="40">
        <f t="shared" ref="F12:F19" si="7">IF(E12=0,,($I$9-E12)*$I$7*100/$I$9)</f>
        <v>0</v>
      </c>
      <c r="G12" s="40">
        <v>19</v>
      </c>
      <c r="H12" s="40">
        <f>IF(G12=0,,($G$9-G12)*$G$7*100/$G$9)</f>
        <v>137.14285714285714</v>
      </c>
      <c r="I12" s="40"/>
      <c r="J12" s="40">
        <f t="shared" si="0"/>
        <v>0</v>
      </c>
      <c r="K12" s="40">
        <v>2</v>
      </c>
      <c r="L12" s="40">
        <f t="shared" si="1"/>
        <v>214.28571428571428</v>
      </c>
      <c r="M12" s="40"/>
      <c r="N12" s="40">
        <f t="shared" ref="N12:N19" si="8">IF(M12=0,,($K$9-M12)*$K$7*100/$K$9)</f>
        <v>0</v>
      </c>
      <c r="O12" s="40"/>
      <c r="P12" s="40">
        <f t="shared" si="2"/>
        <v>0</v>
      </c>
      <c r="Q12" s="40"/>
      <c r="R12" s="40">
        <f t="shared" si="3"/>
        <v>0</v>
      </c>
      <c r="S12" s="40"/>
      <c r="T12" s="40">
        <f t="shared" si="4"/>
        <v>0</v>
      </c>
      <c r="U12" s="11">
        <f t="shared" si="5"/>
        <v>351.42857142857144</v>
      </c>
      <c r="V12" s="10">
        <f t="shared" si="6"/>
        <v>2</v>
      </c>
    </row>
    <row r="13" spans="1:22" x14ac:dyDescent="0.2">
      <c r="A13" s="35">
        <v>3</v>
      </c>
      <c r="B13" s="39" t="s">
        <v>426</v>
      </c>
      <c r="C13" s="39" t="s">
        <v>399</v>
      </c>
      <c r="D13" s="39" t="s">
        <v>98</v>
      </c>
      <c r="E13" s="40"/>
      <c r="F13" s="40">
        <f t="shared" si="7"/>
        <v>0</v>
      </c>
      <c r="G13" s="40"/>
      <c r="H13" s="40">
        <f t="shared" ref="H13:H19" si="9">IF(G13=0,,($K$9-G13)*$K$7*100/$K$9)</f>
        <v>0</v>
      </c>
      <c r="I13" s="40"/>
      <c r="J13" s="40">
        <f t="shared" si="0"/>
        <v>0</v>
      </c>
      <c r="K13" s="40">
        <v>1</v>
      </c>
      <c r="L13" s="40">
        <f t="shared" si="1"/>
        <v>257.14285714285717</v>
      </c>
      <c r="M13" s="40"/>
      <c r="N13" s="40">
        <f t="shared" si="8"/>
        <v>0</v>
      </c>
      <c r="O13" s="40"/>
      <c r="P13" s="40">
        <f t="shared" si="2"/>
        <v>0</v>
      </c>
      <c r="Q13" s="40"/>
      <c r="R13" s="40">
        <f t="shared" si="3"/>
        <v>0</v>
      </c>
      <c r="S13" s="40"/>
      <c r="T13" s="40">
        <f t="shared" si="4"/>
        <v>0</v>
      </c>
      <c r="U13" s="11">
        <f t="shared" si="5"/>
        <v>257.14285714285717</v>
      </c>
      <c r="V13" s="10">
        <f t="shared" si="6"/>
        <v>3</v>
      </c>
    </row>
    <row r="14" spans="1:22" x14ac:dyDescent="0.2">
      <c r="A14" s="35">
        <v>4</v>
      </c>
      <c r="B14" s="39" t="s">
        <v>433</v>
      </c>
      <c r="C14" s="39" t="s">
        <v>425</v>
      </c>
      <c r="D14" s="39" t="s">
        <v>98</v>
      </c>
      <c r="E14" s="40"/>
      <c r="F14" s="40">
        <f t="shared" si="7"/>
        <v>0</v>
      </c>
      <c r="G14" s="40"/>
      <c r="H14" s="40">
        <f t="shared" si="9"/>
        <v>0</v>
      </c>
      <c r="I14" s="40"/>
      <c r="J14" s="40">
        <f t="shared" si="0"/>
        <v>0</v>
      </c>
      <c r="K14" s="40">
        <v>1</v>
      </c>
      <c r="L14" s="40">
        <f t="shared" si="1"/>
        <v>257.14285714285717</v>
      </c>
      <c r="M14" s="40"/>
      <c r="N14" s="40">
        <f t="shared" si="8"/>
        <v>0</v>
      </c>
      <c r="O14" s="40"/>
      <c r="P14" s="40">
        <f t="shared" si="2"/>
        <v>0</v>
      </c>
      <c r="Q14" s="40"/>
      <c r="R14" s="40">
        <f t="shared" si="3"/>
        <v>0</v>
      </c>
      <c r="S14" s="40"/>
      <c r="T14" s="40">
        <f t="shared" si="4"/>
        <v>0</v>
      </c>
      <c r="U14" s="11">
        <f t="shared" si="5"/>
        <v>257.14285714285717</v>
      </c>
      <c r="V14" s="10">
        <f t="shared" si="6"/>
        <v>4</v>
      </c>
    </row>
    <row r="15" spans="1:22" x14ac:dyDescent="0.2">
      <c r="A15" s="35">
        <v>5</v>
      </c>
      <c r="B15" s="37" t="s">
        <v>430</v>
      </c>
      <c r="C15" s="37" t="s">
        <v>377</v>
      </c>
      <c r="D15" s="37" t="s">
        <v>98</v>
      </c>
      <c r="E15" s="37"/>
      <c r="F15" s="40">
        <f t="shared" si="7"/>
        <v>0</v>
      </c>
      <c r="G15" s="37"/>
      <c r="H15" s="40">
        <f t="shared" si="9"/>
        <v>0</v>
      </c>
      <c r="I15" s="37"/>
      <c r="J15" s="40">
        <f t="shared" si="0"/>
        <v>0</v>
      </c>
      <c r="K15" s="37">
        <v>2</v>
      </c>
      <c r="L15" s="40">
        <f t="shared" si="1"/>
        <v>214.28571428571428</v>
      </c>
      <c r="M15" s="37"/>
      <c r="N15" s="40">
        <f t="shared" si="8"/>
        <v>0</v>
      </c>
      <c r="O15" s="37"/>
      <c r="P15" s="40">
        <f t="shared" si="2"/>
        <v>0</v>
      </c>
      <c r="Q15" s="37"/>
      <c r="R15" s="40">
        <f t="shared" si="3"/>
        <v>0</v>
      </c>
      <c r="S15" s="37"/>
      <c r="T15" s="40">
        <f t="shared" si="4"/>
        <v>0</v>
      </c>
      <c r="U15" s="11">
        <f t="shared" si="5"/>
        <v>214.28571428571428</v>
      </c>
      <c r="V15" s="6">
        <f t="shared" si="6"/>
        <v>5</v>
      </c>
    </row>
    <row r="16" spans="1:22" x14ac:dyDescent="0.2">
      <c r="A16" s="35">
        <f t="shared" ref="A16:A33" si="10">N16</f>
        <v>0</v>
      </c>
      <c r="B16" s="39" t="s">
        <v>431</v>
      </c>
      <c r="C16" s="39" t="s">
        <v>427</v>
      </c>
      <c r="D16" s="39" t="s">
        <v>428</v>
      </c>
      <c r="E16" s="40"/>
      <c r="F16" s="40">
        <f t="shared" si="7"/>
        <v>0</v>
      </c>
      <c r="G16" s="40"/>
      <c r="H16" s="40">
        <f t="shared" si="9"/>
        <v>0</v>
      </c>
      <c r="I16" s="40"/>
      <c r="J16" s="40">
        <f t="shared" si="0"/>
        <v>0</v>
      </c>
      <c r="K16" s="40">
        <v>2</v>
      </c>
      <c r="L16" s="40">
        <f t="shared" si="1"/>
        <v>214.28571428571428</v>
      </c>
      <c r="M16" s="40"/>
      <c r="N16" s="40">
        <f t="shared" si="8"/>
        <v>0</v>
      </c>
      <c r="O16" s="40"/>
      <c r="P16" s="40">
        <f t="shared" si="2"/>
        <v>0</v>
      </c>
      <c r="Q16" s="40"/>
      <c r="R16" s="40">
        <f t="shared" si="3"/>
        <v>0</v>
      </c>
      <c r="S16" s="40"/>
      <c r="T16" s="40">
        <f t="shared" si="4"/>
        <v>0</v>
      </c>
      <c r="U16" s="11">
        <f t="shared" si="5"/>
        <v>214.28571428571428</v>
      </c>
      <c r="V16" s="10">
        <f t="shared" si="6"/>
        <v>6</v>
      </c>
    </row>
    <row r="17" spans="1:22" x14ac:dyDescent="0.2">
      <c r="A17" s="35">
        <f t="shared" si="10"/>
        <v>0</v>
      </c>
      <c r="B17" s="39" t="s">
        <v>432</v>
      </c>
      <c r="C17" s="39" t="s">
        <v>429</v>
      </c>
      <c r="D17" s="39" t="s">
        <v>360</v>
      </c>
      <c r="E17" s="40"/>
      <c r="F17" s="40">
        <f t="shared" si="7"/>
        <v>0</v>
      </c>
      <c r="G17" s="40"/>
      <c r="H17" s="40">
        <f t="shared" si="9"/>
        <v>0</v>
      </c>
      <c r="I17" s="40"/>
      <c r="J17" s="40">
        <f t="shared" si="0"/>
        <v>0</v>
      </c>
      <c r="K17" s="40">
        <v>3</v>
      </c>
      <c r="L17" s="40">
        <f t="shared" si="1"/>
        <v>171.42857142857142</v>
      </c>
      <c r="M17" s="40"/>
      <c r="N17" s="40">
        <f t="shared" si="8"/>
        <v>0</v>
      </c>
      <c r="O17" s="40"/>
      <c r="P17" s="40">
        <f t="shared" si="2"/>
        <v>0</v>
      </c>
      <c r="Q17" s="40"/>
      <c r="R17" s="40">
        <f t="shared" si="3"/>
        <v>0</v>
      </c>
      <c r="S17" s="40"/>
      <c r="T17" s="40">
        <f t="shared" si="4"/>
        <v>0</v>
      </c>
      <c r="U17" s="11">
        <f t="shared" si="5"/>
        <v>171.42857142857142</v>
      </c>
      <c r="V17" s="10">
        <f t="shared" si="6"/>
        <v>7</v>
      </c>
    </row>
    <row r="18" spans="1:22" x14ac:dyDescent="0.2">
      <c r="A18" s="35">
        <f t="shared" si="10"/>
        <v>0</v>
      </c>
      <c r="B18" s="37"/>
      <c r="C18" s="37"/>
      <c r="D18" s="37"/>
      <c r="E18" s="40"/>
      <c r="F18" s="40">
        <f t="shared" si="7"/>
        <v>0</v>
      </c>
      <c r="G18" s="40"/>
      <c r="H18" s="40">
        <f t="shared" si="9"/>
        <v>0</v>
      </c>
      <c r="I18" s="40"/>
      <c r="J18" s="40">
        <f t="shared" si="0"/>
        <v>0</v>
      </c>
      <c r="K18" s="40"/>
      <c r="L18" s="40">
        <f t="shared" si="1"/>
        <v>0</v>
      </c>
      <c r="M18" s="40"/>
      <c r="N18" s="40">
        <f t="shared" si="8"/>
        <v>0</v>
      </c>
      <c r="O18" s="40"/>
      <c r="P18" s="40">
        <f t="shared" si="2"/>
        <v>0</v>
      </c>
      <c r="Q18" s="40"/>
      <c r="R18" s="40">
        <f t="shared" si="3"/>
        <v>0</v>
      </c>
      <c r="S18" s="40"/>
      <c r="T18" s="40">
        <f t="shared" si="4"/>
        <v>0</v>
      </c>
      <c r="U18" s="11">
        <f t="shared" si="5"/>
        <v>0</v>
      </c>
      <c r="V18" s="10">
        <f t="shared" si="6"/>
        <v>8</v>
      </c>
    </row>
    <row r="19" spans="1:22" x14ac:dyDescent="0.2">
      <c r="A19" s="35">
        <f t="shared" si="10"/>
        <v>0</v>
      </c>
      <c r="B19" s="37"/>
      <c r="C19" s="37"/>
      <c r="D19" s="37"/>
      <c r="E19" s="37"/>
      <c r="F19" s="40">
        <f t="shared" si="7"/>
        <v>0</v>
      </c>
      <c r="G19" s="37"/>
      <c r="H19" s="40">
        <f t="shared" si="9"/>
        <v>0</v>
      </c>
      <c r="I19" s="37"/>
      <c r="J19" s="40">
        <f t="shared" si="0"/>
        <v>0</v>
      </c>
      <c r="K19" s="37"/>
      <c r="L19" s="40">
        <f t="shared" si="1"/>
        <v>0</v>
      </c>
      <c r="M19" s="37"/>
      <c r="N19" s="40">
        <f t="shared" si="8"/>
        <v>0</v>
      </c>
      <c r="O19" s="37"/>
      <c r="P19" s="40">
        <f t="shared" si="2"/>
        <v>0</v>
      </c>
      <c r="Q19" s="37"/>
      <c r="R19" s="40">
        <f t="shared" si="3"/>
        <v>0</v>
      </c>
      <c r="S19" s="37"/>
      <c r="T19" s="40">
        <f t="shared" si="4"/>
        <v>0</v>
      </c>
      <c r="U19" s="11">
        <f t="shared" si="5"/>
        <v>0</v>
      </c>
      <c r="V19" s="6">
        <f t="shared" si="6"/>
        <v>9</v>
      </c>
    </row>
    <row r="20" spans="1:22" x14ac:dyDescent="0.2">
      <c r="A20" s="35">
        <f t="shared" si="10"/>
        <v>0</v>
      </c>
      <c r="B20" s="37"/>
      <c r="C20" s="37"/>
      <c r="D20" s="37"/>
      <c r="E20" s="37"/>
      <c r="F20" s="40">
        <f t="shared" ref="F20:F33" si="11">IF(E20=0,,($I$9-E20)*$I$7*100/$I$9)</f>
        <v>0</v>
      </c>
      <c r="G20" s="37"/>
      <c r="H20" s="40">
        <f t="shared" ref="H20:H33" si="12">IF(G20=0,,($K$9-G20)*$K$7*100/$K$9)</f>
        <v>0</v>
      </c>
      <c r="I20" s="37"/>
      <c r="J20" s="40">
        <f t="shared" ref="J20:J33" si="13">IF(I20=0,,($I$9-I20)*$I$7*100/$I$9)</f>
        <v>0</v>
      </c>
      <c r="K20" s="37"/>
      <c r="L20" s="40">
        <f t="shared" ref="L20:L33" si="14">IF(K20=0,,($K$9-K20)*$K$7*100/$K$9)</f>
        <v>0</v>
      </c>
      <c r="M20" s="37"/>
      <c r="N20" s="40">
        <f t="shared" ref="N20:N33" si="15">IF(M20=0,,($K$9-M20)*$K$7*100/$K$9)</f>
        <v>0</v>
      </c>
      <c r="O20" s="37"/>
      <c r="P20" s="40">
        <f t="shared" ref="P20:P33" si="16">IF(O20=0,,($K$9-O20)*$K$7*100/$K$9)</f>
        <v>0</v>
      </c>
      <c r="Q20" s="37"/>
      <c r="R20" s="40">
        <f t="shared" ref="R20:R33" si="17">IF(Q20=0,,($K$9-Q20)*$K$7*100/$K$9)</f>
        <v>0</v>
      </c>
      <c r="S20" s="37"/>
      <c r="T20" s="40">
        <f t="shared" ref="T20:T33" si="18">IF(S20=0,,($K$9-S20)*$K$7*100/$K$9)</f>
        <v>0</v>
      </c>
      <c r="U20" s="11">
        <f t="shared" ref="U20:U25" si="19">SUM(F20,H20,J20,L20,N20,P20,S20)</f>
        <v>0</v>
      </c>
      <c r="V20" s="6">
        <f t="shared" ref="V20:V24" si="20">ROW(B20)-10</f>
        <v>10</v>
      </c>
    </row>
    <row r="21" spans="1:22" x14ac:dyDescent="0.2">
      <c r="A21" s="35">
        <f t="shared" si="10"/>
        <v>0</v>
      </c>
      <c r="B21" s="37"/>
      <c r="C21" s="37"/>
      <c r="D21" s="37"/>
      <c r="E21" s="37"/>
      <c r="F21" s="40">
        <f t="shared" si="11"/>
        <v>0</v>
      </c>
      <c r="G21" s="37"/>
      <c r="H21" s="40">
        <f t="shared" si="12"/>
        <v>0</v>
      </c>
      <c r="I21" s="37"/>
      <c r="J21" s="40">
        <f t="shared" si="13"/>
        <v>0</v>
      </c>
      <c r="K21" s="37"/>
      <c r="L21" s="40">
        <f t="shared" si="14"/>
        <v>0</v>
      </c>
      <c r="M21" s="37"/>
      <c r="N21" s="40">
        <f t="shared" si="15"/>
        <v>0</v>
      </c>
      <c r="O21" s="37"/>
      <c r="P21" s="40">
        <f t="shared" si="16"/>
        <v>0</v>
      </c>
      <c r="Q21" s="37"/>
      <c r="R21" s="40">
        <f t="shared" si="17"/>
        <v>0</v>
      </c>
      <c r="S21" s="37"/>
      <c r="T21" s="40">
        <f t="shared" si="18"/>
        <v>0</v>
      </c>
      <c r="U21" s="11">
        <f t="shared" si="19"/>
        <v>0</v>
      </c>
      <c r="V21" s="6">
        <f t="shared" si="20"/>
        <v>11</v>
      </c>
    </row>
    <row r="22" spans="1:22" x14ac:dyDescent="0.2">
      <c r="A22" s="35">
        <f t="shared" si="10"/>
        <v>0</v>
      </c>
      <c r="B22" s="37"/>
      <c r="C22" s="37"/>
      <c r="D22" s="37"/>
      <c r="E22" s="37"/>
      <c r="F22" s="40">
        <f t="shared" si="11"/>
        <v>0</v>
      </c>
      <c r="G22" s="37"/>
      <c r="H22" s="40">
        <f t="shared" si="12"/>
        <v>0</v>
      </c>
      <c r="I22" s="37"/>
      <c r="J22" s="40">
        <f t="shared" si="13"/>
        <v>0</v>
      </c>
      <c r="K22" s="37"/>
      <c r="L22" s="40">
        <f t="shared" si="14"/>
        <v>0</v>
      </c>
      <c r="M22" s="37"/>
      <c r="N22" s="40">
        <f t="shared" si="15"/>
        <v>0</v>
      </c>
      <c r="O22" s="37"/>
      <c r="P22" s="40">
        <f t="shared" si="16"/>
        <v>0</v>
      </c>
      <c r="Q22" s="37"/>
      <c r="R22" s="40">
        <f t="shared" si="17"/>
        <v>0</v>
      </c>
      <c r="S22" s="37"/>
      <c r="T22" s="40">
        <f t="shared" si="18"/>
        <v>0</v>
      </c>
      <c r="U22" s="11">
        <f t="shared" si="19"/>
        <v>0</v>
      </c>
      <c r="V22" s="6">
        <f t="shared" si="20"/>
        <v>12</v>
      </c>
    </row>
    <row r="23" spans="1:22" x14ac:dyDescent="0.2">
      <c r="A23" s="35">
        <f t="shared" si="10"/>
        <v>0</v>
      </c>
      <c r="B23" s="39"/>
      <c r="C23" s="39"/>
      <c r="D23" s="37"/>
      <c r="E23" s="37"/>
      <c r="F23" s="40">
        <f t="shared" si="11"/>
        <v>0</v>
      </c>
      <c r="G23" s="37"/>
      <c r="H23" s="40">
        <f t="shared" si="12"/>
        <v>0</v>
      </c>
      <c r="I23" s="37"/>
      <c r="J23" s="40">
        <f t="shared" si="13"/>
        <v>0</v>
      </c>
      <c r="K23" s="37"/>
      <c r="L23" s="40">
        <f t="shared" si="14"/>
        <v>0</v>
      </c>
      <c r="M23" s="37"/>
      <c r="N23" s="40">
        <f t="shared" si="15"/>
        <v>0</v>
      </c>
      <c r="O23" s="37"/>
      <c r="P23" s="40">
        <f t="shared" si="16"/>
        <v>0</v>
      </c>
      <c r="Q23" s="37"/>
      <c r="R23" s="40">
        <f t="shared" si="17"/>
        <v>0</v>
      </c>
      <c r="S23" s="37"/>
      <c r="T23" s="40">
        <f t="shared" si="18"/>
        <v>0</v>
      </c>
      <c r="U23" s="11">
        <f t="shared" si="19"/>
        <v>0</v>
      </c>
      <c r="V23" s="6">
        <f t="shared" si="20"/>
        <v>13</v>
      </c>
    </row>
    <row r="24" spans="1:22" x14ac:dyDescent="0.2">
      <c r="A24" s="35">
        <f t="shared" si="10"/>
        <v>0</v>
      </c>
      <c r="B24" s="37"/>
      <c r="C24" s="37"/>
      <c r="D24" s="37"/>
      <c r="E24" s="37"/>
      <c r="F24" s="40">
        <f t="shared" si="11"/>
        <v>0</v>
      </c>
      <c r="G24" s="37"/>
      <c r="H24" s="40">
        <f t="shared" si="12"/>
        <v>0</v>
      </c>
      <c r="I24" s="37"/>
      <c r="J24" s="40">
        <f t="shared" si="13"/>
        <v>0</v>
      </c>
      <c r="K24" s="37"/>
      <c r="L24" s="40">
        <f t="shared" si="14"/>
        <v>0</v>
      </c>
      <c r="M24" s="37"/>
      <c r="N24" s="40">
        <f t="shared" si="15"/>
        <v>0</v>
      </c>
      <c r="O24" s="37"/>
      <c r="P24" s="40">
        <f t="shared" si="16"/>
        <v>0</v>
      </c>
      <c r="Q24" s="37"/>
      <c r="R24" s="40">
        <f t="shared" si="17"/>
        <v>0</v>
      </c>
      <c r="S24" s="37"/>
      <c r="T24" s="40">
        <f t="shared" si="18"/>
        <v>0</v>
      </c>
      <c r="U24" s="11">
        <f t="shared" si="19"/>
        <v>0</v>
      </c>
      <c r="V24" s="6">
        <f t="shared" si="20"/>
        <v>14</v>
      </c>
    </row>
    <row r="25" spans="1:22" x14ac:dyDescent="0.2">
      <c r="A25" s="35">
        <f t="shared" si="10"/>
        <v>0</v>
      </c>
      <c r="B25" s="39"/>
      <c r="C25" s="39"/>
      <c r="D25" s="37"/>
      <c r="E25" s="39"/>
      <c r="F25" s="40">
        <f t="shared" si="11"/>
        <v>0</v>
      </c>
      <c r="G25" s="39"/>
      <c r="H25" s="40">
        <f t="shared" si="12"/>
        <v>0</v>
      </c>
      <c r="I25" s="39"/>
      <c r="J25" s="40">
        <f t="shared" si="13"/>
        <v>0</v>
      </c>
      <c r="K25" s="39"/>
      <c r="L25" s="40">
        <f t="shared" si="14"/>
        <v>0</v>
      </c>
      <c r="M25" s="39"/>
      <c r="N25" s="40">
        <f t="shared" si="15"/>
        <v>0</v>
      </c>
      <c r="O25" s="39"/>
      <c r="P25" s="40">
        <f t="shared" si="16"/>
        <v>0</v>
      </c>
      <c r="Q25" s="39"/>
      <c r="R25" s="40">
        <f t="shared" si="17"/>
        <v>0</v>
      </c>
      <c r="S25" s="39"/>
      <c r="T25" s="40">
        <f t="shared" si="18"/>
        <v>0</v>
      </c>
      <c r="U25" s="11">
        <f t="shared" si="19"/>
        <v>0</v>
      </c>
      <c r="V25" s="6"/>
    </row>
    <row r="26" spans="1:22" x14ac:dyDescent="0.2">
      <c r="A26" s="35">
        <f t="shared" si="10"/>
        <v>0</v>
      </c>
      <c r="B26" s="37"/>
      <c r="C26" s="37"/>
      <c r="D26" s="37"/>
      <c r="E26" s="37"/>
      <c r="F26" s="40">
        <f t="shared" si="11"/>
        <v>0</v>
      </c>
      <c r="G26" s="37"/>
      <c r="H26" s="40">
        <f t="shared" si="12"/>
        <v>0</v>
      </c>
      <c r="I26" s="37"/>
      <c r="J26" s="40">
        <f t="shared" si="13"/>
        <v>0</v>
      </c>
      <c r="K26" s="37"/>
      <c r="L26" s="40">
        <f t="shared" si="14"/>
        <v>0</v>
      </c>
      <c r="M26" s="37"/>
      <c r="N26" s="40">
        <f t="shared" si="15"/>
        <v>0</v>
      </c>
      <c r="O26" s="37"/>
      <c r="P26" s="40">
        <f t="shared" si="16"/>
        <v>0</v>
      </c>
      <c r="Q26" s="37"/>
      <c r="R26" s="40">
        <f t="shared" si="17"/>
        <v>0</v>
      </c>
      <c r="S26" s="37"/>
      <c r="T26" s="40">
        <f t="shared" si="18"/>
        <v>0</v>
      </c>
      <c r="U26" s="11">
        <f t="shared" ref="U26:U33" si="21">SUM(J26,L26)</f>
        <v>0</v>
      </c>
      <c r="V26" s="6"/>
    </row>
    <row r="27" spans="1:22" x14ac:dyDescent="0.2">
      <c r="A27" s="35">
        <f t="shared" si="10"/>
        <v>0</v>
      </c>
      <c r="B27" s="37"/>
      <c r="C27" s="37"/>
      <c r="D27" s="37"/>
      <c r="E27" s="37"/>
      <c r="F27" s="40">
        <f t="shared" si="11"/>
        <v>0</v>
      </c>
      <c r="G27" s="37"/>
      <c r="H27" s="40">
        <f t="shared" si="12"/>
        <v>0</v>
      </c>
      <c r="I27" s="37"/>
      <c r="J27" s="40">
        <f t="shared" si="13"/>
        <v>0</v>
      </c>
      <c r="K27" s="37"/>
      <c r="L27" s="40">
        <f t="shared" si="14"/>
        <v>0</v>
      </c>
      <c r="M27" s="37"/>
      <c r="N27" s="40">
        <f t="shared" si="15"/>
        <v>0</v>
      </c>
      <c r="O27" s="37"/>
      <c r="P27" s="40">
        <f t="shared" si="16"/>
        <v>0</v>
      </c>
      <c r="Q27" s="37"/>
      <c r="R27" s="40">
        <f t="shared" si="17"/>
        <v>0</v>
      </c>
      <c r="S27" s="37"/>
      <c r="T27" s="40">
        <f t="shared" si="18"/>
        <v>0</v>
      </c>
      <c r="U27" s="11">
        <f t="shared" si="21"/>
        <v>0</v>
      </c>
      <c r="V27" s="6"/>
    </row>
    <row r="28" spans="1:22" x14ac:dyDescent="0.2">
      <c r="A28" s="35">
        <f t="shared" si="10"/>
        <v>0</v>
      </c>
      <c r="B28" s="37"/>
      <c r="C28" s="37"/>
      <c r="D28" s="37"/>
      <c r="E28" s="37"/>
      <c r="F28" s="40">
        <f t="shared" si="11"/>
        <v>0</v>
      </c>
      <c r="G28" s="37"/>
      <c r="H28" s="40">
        <f t="shared" si="12"/>
        <v>0</v>
      </c>
      <c r="I28" s="37"/>
      <c r="J28" s="40">
        <f t="shared" si="13"/>
        <v>0</v>
      </c>
      <c r="K28" s="37"/>
      <c r="L28" s="40">
        <f t="shared" si="14"/>
        <v>0</v>
      </c>
      <c r="M28" s="37"/>
      <c r="N28" s="40">
        <f t="shared" si="15"/>
        <v>0</v>
      </c>
      <c r="O28" s="37"/>
      <c r="P28" s="40">
        <f t="shared" si="16"/>
        <v>0</v>
      </c>
      <c r="Q28" s="37"/>
      <c r="R28" s="40">
        <f t="shared" si="17"/>
        <v>0</v>
      </c>
      <c r="S28" s="37"/>
      <c r="T28" s="40">
        <f t="shared" si="18"/>
        <v>0</v>
      </c>
      <c r="U28" s="11">
        <f t="shared" si="21"/>
        <v>0</v>
      </c>
      <c r="V28" s="6"/>
    </row>
    <row r="29" spans="1:22" x14ac:dyDescent="0.2">
      <c r="A29" s="35">
        <f t="shared" si="10"/>
        <v>0</v>
      </c>
      <c r="B29" s="37"/>
      <c r="C29" s="37"/>
      <c r="D29" s="37"/>
      <c r="E29" s="37"/>
      <c r="F29" s="40">
        <f t="shared" si="11"/>
        <v>0</v>
      </c>
      <c r="G29" s="37"/>
      <c r="H29" s="40">
        <f t="shared" si="12"/>
        <v>0</v>
      </c>
      <c r="I29" s="37"/>
      <c r="J29" s="40">
        <f t="shared" si="13"/>
        <v>0</v>
      </c>
      <c r="K29" s="37"/>
      <c r="L29" s="40">
        <f t="shared" si="14"/>
        <v>0</v>
      </c>
      <c r="M29" s="37"/>
      <c r="N29" s="40">
        <f t="shared" si="15"/>
        <v>0</v>
      </c>
      <c r="O29" s="37"/>
      <c r="P29" s="40">
        <f t="shared" si="16"/>
        <v>0</v>
      </c>
      <c r="Q29" s="37"/>
      <c r="R29" s="40">
        <f t="shared" si="17"/>
        <v>0</v>
      </c>
      <c r="S29" s="37"/>
      <c r="T29" s="40">
        <f t="shared" si="18"/>
        <v>0</v>
      </c>
      <c r="U29" s="11">
        <f t="shared" si="21"/>
        <v>0</v>
      </c>
      <c r="V29" s="6"/>
    </row>
    <row r="30" spans="1:22" x14ac:dyDescent="0.2">
      <c r="A30" s="35">
        <f t="shared" si="10"/>
        <v>0</v>
      </c>
      <c r="B30" s="37"/>
      <c r="C30" s="37"/>
      <c r="D30" s="37"/>
      <c r="E30" s="37"/>
      <c r="F30" s="40">
        <f t="shared" si="11"/>
        <v>0</v>
      </c>
      <c r="G30" s="37"/>
      <c r="H30" s="40">
        <f t="shared" si="12"/>
        <v>0</v>
      </c>
      <c r="I30" s="37"/>
      <c r="J30" s="40">
        <f t="shared" si="13"/>
        <v>0</v>
      </c>
      <c r="K30" s="37"/>
      <c r="L30" s="40">
        <f t="shared" si="14"/>
        <v>0</v>
      </c>
      <c r="M30" s="37"/>
      <c r="N30" s="40">
        <f t="shared" si="15"/>
        <v>0</v>
      </c>
      <c r="O30" s="37"/>
      <c r="P30" s="40">
        <f t="shared" si="16"/>
        <v>0</v>
      </c>
      <c r="Q30" s="37"/>
      <c r="R30" s="40">
        <f t="shared" si="17"/>
        <v>0</v>
      </c>
      <c r="S30" s="37"/>
      <c r="T30" s="40">
        <f t="shared" si="18"/>
        <v>0</v>
      </c>
      <c r="U30" s="11">
        <f t="shared" si="21"/>
        <v>0</v>
      </c>
      <c r="V30" s="6"/>
    </row>
    <row r="31" spans="1:22" x14ac:dyDescent="0.2">
      <c r="A31" s="35">
        <f t="shared" si="10"/>
        <v>0</v>
      </c>
      <c r="B31" s="37"/>
      <c r="C31" s="37"/>
      <c r="D31" s="37"/>
      <c r="E31" s="37"/>
      <c r="F31" s="40">
        <f t="shared" si="11"/>
        <v>0</v>
      </c>
      <c r="G31" s="37"/>
      <c r="H31" s="40">
        <f t="shared" si="12"/>
        <v>0</v>
      </c>
      <c r="I31" s="37"/>
      <c r="J31" s="40">
        <f t="shared" si="13"/>
        <v>0</v>
      </c>
      <c r="K31" s="37"/>
      <c r="L31" s="40">
        <f t="shared" si="14"/>
        <v>0</v>
      </c>
      <c r="M31" s="37"/>
      <c r="N31" s="40">
        <f t="shared" si="15"/>
        <v>0</v>
      </c>
      <c r="O31" s="37"/>
      <c r="P31" s="40">
        <f t="shared" si="16"/>
        <v>0</v>
      </c>
      <c r="Q31" s="37"/>
      <c r="R31" s="40">
        <f t="shared" si="17"/>
        <v>0</v>
      </c>
      <c r="S31" s="37"/>
      <c r="T31" s="40">
        <f t="shared" si="18"/>
        <v>0</v>
      </c>
      <c r="U31" s="11">
        <f t="shared" si="21"/>
        <v>0</v>
      </c>
      <c r="V31" s="6"/>
    </row>
    <row r="32" spans="1:22" x14ac:dyDescent="0.2">
      <c r="A32" s="35">
        <f t="shared" si="10"/>
        <v>0</v>
      </c>
      <c r="B32" s="37"/>
      <c r="C32" s="37"/>
      <c r="D32" s="37"/>
      <c r="E32" s="37"/>
      <c r="F32" s="40">
        <f t="shared" si="11"/>
        <v>0</v>
      </c>
      <c r="G32" s="37"/>
      <c r="H32" s="40">
        <f t="shared" si="12"/>
        <v>0</v>
      </c>
      <c r="I32" s="37"/>
      <c r="J32" s="40">
        <f t="shared" si="13"/>
        <v>0</v>
      </c>
      <c r="K32" s="37"/>
      <c r="L32" s="40">
        <f t="shared" si="14"/>
        <v>0</v>
      </c>
      <c r="M32" s="37"/>
      <c r="N32" s="40">
        <f t="shared" si="15"/>
        <v>0</v>
      </c>
      <c r="O32" s="37"/>
      <c r="P32" s="40">
        <f t="shared" si="16"/>
        <v>0</v>
      </c>
      <c r="Q32" s="37"/>
      <c r="R32" s="40">
        <f t="shared" si="17"/>
        <v>0</v>
      </c>
      <c r="S32" s="37"/>
      <c r="T32" s="40">
        <f t="shared" si="18"/>
        <v>0</v>
      </c>
      <c r="U32" s="11">
        <f t="shared" si="21"/>
        <v>0</v>
      </c>
      <c r="V32" s="6"/>
    </row>
    <row r="33" spans="1:22" x14ac:dyDescent="0.2">
      <c r="A33" s="5">
        <f t="shared" si="10"/>
        <v>0</v>
      </c>
      <c r="B33" s="8"/>
      <c r="C33" s="8"/>
      <c r="D33" s="8"/>
      <c r="E33" s="8"/>
      <c r="F33" s="10">
        <f t="shared" si="11"/>
        <v>0</v>
      </c>
      <c r="G33" s="8"/>
      <c r="H33" s="10">
        <f t="shared" si="12"/>
        <v>0</v>
      </c>
      <c r="I33" s="8"/>
      <c r="J33" s="10">
        <f t="shared" si="13"/>
        <v>0</v>
      </c>
      <c r="K33" s="8"/>
      <c r="L33" s="10">
        <f t="shared" si="14"/>
        <v>0</v>
      </c>
      <c r="M33" s="8"/>
      <c r="N33" s="10">
        <f t="shared" si="15"/>
        <v>0</v>
      </c>
      <c r="O33" s="8"/>
      <c r="P33" s="10">
        <f t="shared" si="16"/>
        <v>0</v>
      </c>
      <c r="Q33" s="8"/>
      <c r="R33" s="10">
        <f t="shared" si="17"/>
        <v>0</v>
      </c>
      <c r="S33" s="8"/>
      <c r="T33" s="10">
        <f t="shared" si="18"/>
        <v>0</v>
      </c>
      <c r="U33" s="11">
        <f t="shared" si="21"/>
        <v>0</v>
      </c>
      <c r="V33" s="6"/>
    </row>
    <row r="34" spans="1:22" x14ac:dyDescent="0.2">
      <c r="A34" s="51" t="s">
        <v>11</v>
      </c>
      <c r="B34" s="51"/>
      <c r="C34" s="52"/>
      <c r="D34" s="9"/>
      <c r="E34" s="9">
        <f>COUNTA(E11:E33)</f>
        <v>1</v>
      </c>
      <c r="G34" s="9">
        <f>COUNTA(G11:G33)</f>
        <v>2</v>
      </c>
      <c r="I34" s="9">
        <f>COUNTA(I11:I33)</f>
        <v>1</v>
      </c>
      <c r="K34" s="9">
        <f>COUNTA(K11:K33)</f>
        <v>7</v>
      </c>
    </row>
  </sheetData>
  <sortState ref="B11:U19">
    <sortCondition descending="1" ref="U11:U19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W7" sqref="W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5" x14ac:dyDescent="0.2">
      <c r="E2" s="54" t="s">
        <v>16</v>
      </c>
      <c r="F2" s="54"/>
      <c r="G2" s="18">
        <f>COUNTA(B11:B33)</f>
        <v>9</v>
      </c>
    </row>
    <row r="3" spans="1:25" x14ac:dyDescent="0.2">
      <c r="E3" s="54" t="s">
        <v>18</v>
      </c>
      <c r="F3" s="54"/>
      <c r="G3" s="18">
        <f>COUNTA(E8:U8)</f>
        <v>8</v>
      </c>
    </row>
    <row r="4" spans="1:25" x14ac:dyDescent="0.2">
      <c r="A4" s="13"/>
      <c r="B4" s="14" t="s">
        <v>14</v>
      </c>
      <c r="C4" s="3"/>
      <c r="D4" s="3"/>
    </row>
    <row r="6" spans="1:25" x14ac:dyDescent="0.2">
      <c r="E6" s="1" t="s">
        <v>0</v>
      </c>
      <c r="F6" s="50" t="s">
        <v>168</v>
      </c>
      <c r="G6" s="50"/>
      <c r="H6" s="50" t="s">
        <v>108</v>
      </c>
      <c r="I6" s="50"/>
      <c r="J6" s="50" t="s">
        <v>289</v>
      </c>
      <c r="K6" s="50"/>
      <c r="L6" s="50" t="s">
        <v>310</v>
      </c>
      <c r="M6" s="50"/>
      <c r="N6" s="50" t="s">
        <v>151</v>
      </c>
      <c r="O6" s="50"/>
      <c r="P6" s="50" t="s">
        <v>147</v>
      </c>
      <c r="Q6" s="50"/>
      <c r="R6" s="50" t="s">
        <v>150</v>
      </c>
      <c r="S6" s="50"/>
      <c r="T6" s="50" t="s">
        <v>149</v>
      </c>
      <c r="U6" s="50"/>
    </row>
    <row r="7" spans="1:25" x14ac:dyDescent="0.2">
      <c r="E7" s="1" t="s">
        <v>10</v>
      </c>
      <c r="F7" s="47">
        <v>2</v>
      </c>
      <c r="G7" s="48"/>
      <c r="H7" s="47">
        <v>2</v>
      </c>
      <c r="I7" s="48"/>
      <c r="J7" s="47">
        <v>3</v>
      </c>
      <c r="K7" s="48"/>
      <c r="L7" s="47">
        <v>2</v>
      </c>
      <c r="M7" s="48"/>
      <c r="N7" s="47">
        <v>5</v>
      </c>
      <c r="O7" s="48"/>
      <c r="P7" s="47">
        <v>3</v>
      </c>
      <c r="Q7" s="48"/>
      <c r="R7" s="47">
        <v>5</v>
      </c>
      <c r="S7" s="48"/>
      <c r="T7" s="47">
        <v>6</v>
      </c>
      <c r="U7" s="48"/>
    </row>
    <row r="8" spans="1:25" x14ac:dyDescent="0.2">
      <c r="E8" s="1" t="s">
        <v>1</v>
      </c>
      <c r="F8" s="53">
        <v>45607</v>
      </c>
      <c r="G8" s="53"/>
      <c r="H8" s="53">
        <v>45612</v>
      </c>
      <c r="I8" s="53"/>
      <c r="J8" s="53">
        <v>45626</v>
      </c>
      <c r="K8" s="53"/>
      <c r="L8" s="53" t="s">
        <v>301</v>
      </c>
      <c r="M8" s="53"/>
      <c r="N8" s="53">
        <v>45683</v>
      </c>
      <c r="O8" s="53"/>
      <c r="P8" s="53">
        <v>45724</v>
      </c>
      <c r="Q8" s="53"/>
      <c r="R8" s="53">
        <v>45746</v>
      </c>
      <c r="S8" s="53"/>
      <c r="T8" s="53"/>
      <c r="U8" s="53"/>
      <c r="X8" s="21"/>
    </row>
    <row r="9" spans="1:25" x14ac:dyDescent="0.2">
      <c r="E9" s="1" t="s">
        <v>2</v>
      </c>
      <c r="F9" s="47">
        <v>8</v>
      </c>
      <c r="G9" s="48"/>
      <c r="H9" s="47">
        <v>18</v>
      </c>
      <c r="I9" s="48"/>
      <c r="J9" s="47">
        <v>6</v>
      </c>
      <c r="K9" s="48"/>
      <c r="L9" s="47">
        <v>3</v>
      </c>
      <c r="M9" s="48"/>
      <c r="N9" s="47">
        <v>16</v>
      </c>
      <c r="O9" s="48"/>
      <c r="P9" s="47">
        <v>5</v>
      </c>
      <c r="Q9" s="48"/>
      <c r="R9" s="47">
        <v>208</v>
      </c>
      <c r="S9" s="48"/>
      <c r="T9" s="47"/>
      <c r="U9" s="48"/>
      <c r="X9" s="22"/>
    </row>
    <row r="10" spans="1:25" x14ac:dyDescent="0.2">
      <c r="A10" s="1" t="s">
        <v>9</v>
      </c>
      <c r="B10" s="1" t="s">
        <v>3</v>
      </c>
      <c r="C10" s="1" t="s">
        <v>4</v>
      </c>
      <c r="D10" s="15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19</v>
      </c>
      <c r="Y10" s="1" t="s">
        <v>21</v>
      </c>
    </row>
    <row r="11" spans="1:25" x14ac:dyDescent="0.2">
      <c r="A11" s="5">
        <f t="shared" ref="A11:A33" si="0">W11</f>
        <v>1</v>
      </c>
      <c r="B11" s="16" t="s">
        <v>203</v>
      </c>
      <c r="C11" s="16" t="s">
        <v>186</v>
      </c>
      <c r="D11" s="16"/>
      <c r="E11" s="16" t="s">
        <v>187</v>
      </c>
      <c r="F11" s="16">
        <v>2</v>
      </c>
      <c r="G11" s="26">
        <f>IF(F11=0,,($F$9-F11)*$F$7*100/$F$9)</f>
        <v>150</v>
      </c>
      <c r="H11" s="16">
        <v>9</v>
      </c>
      <c r="I11" s="26">
        <f>IF(H11=0,,($H$9-H11)*$H$7*100/$H$9)</f>
        <v>100</v>
      </c>
      <c r="J11" s="16"/>
      <c r="K11" s="26">
        <f>IF(J11=0,,($J$9-J11)*$J$7*100/$J$9)</f>
        <v>0</v>
      </c>
      <c r="L11" s="6"/>
      <c r="M11" s="10">
        <f>IF(L11=0,,($L$9-L11)*$L$7*100/$L$9)</f>
        <v>0</v>
      </c>
      <c r="N11" s="6">
        <v>9</v>
      </c>
      <c r="O11" s="10">
        <f>IF(N11=0,,($N$9-N11)*$N$7*100/$N$9)</f>
        <v>218.75</v>
      </c>
      <c r="P11" s="6">
        <v>1</v>
      </c>
      <c r="Q11" s="10">
        <f>IF(P11=0,,($P$9-P11)*$P$7*100/$P$9)</f>
        <v>240</v>
      </c>
      <c r="R11" s="23">
        <v>63</v>
      </c>
      <c r="S11" s="24">
        <f>IF(R11=0,,($R$9-R11)*$R$7*100/$R$9)</f>
        <v>348.55769230769232</v>
      </c>
      <c r="T11" s="23"/>
      <c r="U11" s="24">
        <f>IF(T11=0,,($T$9-T11)*$T$7*100/$T$9)</f>
        <v>0</v>
      </c>
      <c r="V11" s="31">
        <f>SUM(G11+I11+K11+M11+O11+Q11+S11+U11)</f>
        <v>1057.3076923076924</v>
      </c>
      <c r="W11" s="6">
        <f t="shared" ref="W11:W33" si="1">ROW(B11)-10</f>
        <v>1</v>
      </c>
      <c r="X11" s="8">
        <f t="shared" ref="X11:X33" si="2">COUNTA(F11,H11,L11,N11,P11,T11,R11)</f>
        <v>5</v>
      </c>
      <c r="Y11" s="20">
        <f t="shared" ref="Y11:Y33" si="3">X11/$G$3</f>
        <v>0.625</v>
      </c>
    </row>
    <row r="12" spans="1:25" x14ac:dyDescent="0.2">
      <c r="A12" s="5">
        <f t="shared" si="0"/>
        <v>2</v>
      </c>
      <c r="B12" s="17" t="s">
        <v>291</v>
      </c>
      <c r="C12" s="17" t="s">
        <v>292</v>
      </c>
      <c r="D12" s="17"/>
      <c r="E12" s="17" t="s">
        <v>228</v>
      </c>
      <c r="F12" s="16"/>
      <c r="G12" s="26">
        <f>IF(F12=0,,($F$9-F12)*$F$7*100/$F$9)</f>
        <v>0</v>
      </c>
      <c r="H12" s="16"/>
      <c r="I12" s="26">
        <f>IF(H12=0,,($H$9-H12)*$H$7*100/$H$9)</f>
        <v>0</v>
      </c>
      <c r="J12" s="16">
        <v>1</v>
      </c>
      <c r="K12" s="26">
        <f>IF(J12=0,,($J$9-J12)*$J$7*100/$J$9)</f>
        <v>250</v>
      </c>
      <c r="L12" s="6"/>
      <c r="M12" s="10">
        <f>IF(L12=0,,($L$9-L12)*$L$7*100/$L$9)</f>
        <v>0</v>
      </c>
      <c r="N12" s="6">
        <v>15</v>
      </c>
      <c r="O12" s="10">
        <f>IF(N12=0,,($N$9-N12)*$N$7*100/$N$9)</f>
        <v>31.25</v>
      </c>
      <c r="P12" s="6">
        <v>3</v>
      </c>
      <c r="Q12" s="10">
        <f>IF(P12=0,,($P$9-P12)*$P$7*100/$P$9)</f>
        <v>120</v>
      </c>
      <c r="R12" s="42">
        <v>98</v>
      </c>
      <c r="S12" s="24">
        <f>IF(R12=0,,($R$9-R12)*$R$7*100/$R$9)</f>
        <v>264.42307692307691</v>
      </c>
      <c r="T12" s="6"/>
      <c r="U12" s="24">
        <f>IF(T12=0,,($T$9-T12)*$T$7*100/$T$9)</f>
        <v>0</v>
      </c>
      <c r="V12" s="31">
        <f>SUM(G12+I12+K12+M12+O12+Q12+S12+U12)</f>
        <v>665.67307692307691</v>
      </c>
      <c r="W12" s="6">
        <f t="shared" si="1"/>
        <v>2</v>
      </c>
      <c r="X12" s="8">
        <f t="shared" si="2"/>
        <v>3</v>
      </c>
      <c r="Y12" s="20">
        <f t="shared" si="3"/>
        <v>0.375</v>
      </c>
    </row>
    <row r="13" spans="1:25" x14ac:dyDescent="0.2">
      <c r="A13" s="5">
        <f t="shared" si="0"/>
        <v>3</v>
      </c>
      <c r="B13" s="16" t="s">
        <v>207</v>
      </c>
      <c r="C13" s="16" t="s">
        <v>208</v>
      </c>
      <c r="D13" s="16"/>
      <c r="E13" s="16" t="s">
        <v>101</v>
      </c>
      <c r="F13" s="16">
        <v>6</v>
      </c>
      <c r="G13" s="26">
        <f>IF(F13=0,,($F$9-F13)*$F$7*100/$F$9)</f>
        <v>50</v>
      </c>
      <c r="H13" s="16"/>
      <c r="I13" s="26">
        <f>IF(H13=0,,($H$9-H13)*$H$7*100/$H$9)</f>
        <v>0</v>
      </c>
      <c r="J13" s="16">
        <v>3</v>
      </c>
      <c r="K13" s="26">
        <f>IF(J13=0,,($J$9-J13)*$J$7*100/$J$9)</f>
        <v>150</v>
      </c>
      <c r="L13" s="6">
        <v>2</v>
      </c>
      <c r="M13" s="10">
        <f>67/2</f>
        <v>33.5</v>
      </c>
      <c r="N13" s="6">
        <v>10</v>
      </c>
      <c r="O13" s="10">
        <f>IF(N13=0,,($N$9-N13)*$N$7*100/$N$9)</f>
        <v>187.5</v>
      </c>
      <c r="P13" s="6">
        <v>2</v>
      </c>
      <c r="Q13" s="10">
        <f>IF(P13=0,,($P$9-P13)*$P$7*100/$P$9)</f>
        <v>180</v>
      </c>
      <c r="R13" s="41">
        <v>206</v>
      </c>
      <c r="S13" s="24">
        <f>IF(R13=0,,($R$9-R13)*$R$7*100/$R$9)</f>
        <v>4.8076923076923075</v>
      </c>
      <c r="T13" s="23"/>
      <c r="U13" s="24">
        <f>IF(T13=0,,($T$9-T13)*$T$7*100/$T$9)</f>
        <v>0</v>
      </c>
      <c r="V13" s="31">
        <f>SUM(G13+I13+K13+M13+O13+Q13+S13+U13)</f>
        <v>605.80769230769226</v>
      </c>
      <c r="W13" s="6">
        <f t="shared" si="1"/>
        <v>3</v>
      </c>
      <c r="X13" s="8">
        <f t="shared" si="2"/>
        <v>5</v>
      </c>
      <c r="Y13" s="20">
        <f t="shared" si="3"/>
        <v>0.625</v>
      </c>
    </row>
    <row r="14" spans="1:25" x14ac:dyDescent="0.2">
      <c r="A14" s="5">
        <f t="shared" si="0"/>
        <v>4</v>
      </c>
      <c r="B14" s="16" t="s">
        <v>204</v>
      </c>
      <c r="C14" s="16" t="s">
        <v>110</v>
      </c>
      <c r="D14" s="16"/>
      <c r="E14" s="16" t="s">
        <v>228</v>
      </c>
      <c r="F14" s="16">
        <v>3</v>
      </c>
      <c r="G14" s="26">
        <f>IF(F14=0,,($F$9-F14)*$F$7*100/$F$9)</f>
        <v>125</v>
      </c>
      <c r="H14" s="16"/>
      <c r="I14" s="26">
        <f>IF(H14=0,,($H$9-H14)*$H$7*100/$H$9)</f>
        <v>0</v>
      </c>
      <c r="J14" s="16">
        <v>2</v>
      </c>
      <c r="K14" s="26">
        <f>IF(J14=0,,($J$9-J14)*$J$7*100/$J$9)</f>
        <v>200</v>
      </c>
      <c r="L14" s="6"/>
      <c r="M14" s="10">
        <f>IF(L14=0,,($L$9-L14)*$L$7*100/$L$9)</f>
        <v>0</v>
      </c>
      <c r="N14" s="6"/>
      <c r="O14" s="10">
        <f>IF(N14=0,,($N$9-N14)*$N$7*100/$N$9)</f>
        <v>0</v>
      </c>
      <c r="P14" s="6">
        <v>3</v>
      </c>
      <c r="Q14" s="10">
        <f>IF(P14=0,,($P$9-P14)*$P$7*100/$P$9)</f>
        <v>120</v>
      </c>
      <c r="R14" s="41">
        <v>192</v>
      </c>
      <c r="S14" s="24">
        <f>IF(R14=0,,($R$9-R14)*$R$7*100/$R$9)</f>
        <v>38.46153846153846</v>
      </c>
      <c r="T14" s="23"/>
      <c r="U14" s="24">
        <f>IF(T14=0,,($T$9-T14)*$T$7*100/$T$9)</f>
        <v>0</v>
      </c>
      <c r="V14" s="31">
        <f>SUM(G14+I14+K14+M14+O14+Q14+S14+U14)</f>
        <v>483.46153846153845</v>
      </c>
      <c r="W14" s="6">
        <f t="shared" si="1"/>
        <v>4</v>
      </c>
      <c r="X14" s="8">
        <f t="shared" si="2"/>
        <v>3</v>
      </c>
      <c r="Y14" s="20">
        <f t="shared" si="3"/>
        <v>0.375</v>
      </c>
    </row>
    <row r="15" spans="1:25" x14ac:dyDescent="0.2">
      <c r="A15" s="5">
        <f t="shared" si="0"/>
        <v>5</v>
      </c>
      <c r="B15" s="16" t="s">
        <v>205</v>
      </c>
      <c r="C15" s="16" t="s">
        <v>206</v>
      </c>
      <c r="D15" s="16"/>
      <c r="E15" s="16" t="s">
        <v>187</v>
      </c>
      <c r="F15" s="16">
        <v>5</v>
      </c>
      <c r="G15" s="26">
        <f>IF(F15=0,,($F$9-F15)*$F$7*100/$F$9)</f>
        <v>75</v>
      </c>
      <c r="H15" s="16"/>
      <c r="I15" s="26">
        <f>IF(H15=0,,($H$9-H15)*$H$7*100/$H$9)</f>
        <v>0</v>
      </c>
      <c r="J15" s="16">
        <v>3</v>
      </c>
      <c r="K15" s="26">
        <f>IF(J15=0,,($J$9-J15)*$J$7*100/$J$9)</f>
        <v>150</v>
      </c>
      <c r="L15" s="6"/>
      <c r="M15" s="10">
        <f>IF(L15=0,,($L$9-L15)*$L$7*100/$L$9)</f>
        <v>0</v>
      </c>
      <c r="N15" s="6">
        <v>14</v>
      </c>
      <c r="O15" s="10">
        <f>IF(N15=0,,($N$9-N15)*$N$7*100/$N$9)</f>
        <v>62.5</v>
      </c>
      <c r="P15" s="6">
        <v>5</v>
      </c>
      <c r="Q15" s="10">
        <f>120/2</f>
        <v>60</v>
      </c>
      <c r="R15" s="41">
        <v>196</v>
      </c>
      <c r="S15" s="24">
        <f>IF(R15=0,,($R$9-R15)*$R$7*100/$R$9)</f>
        <v>28.846153846153847</v>
      </c>
      <c r="T15" s="23"/>
      <c r="U15" s="24">
        <f>IF(T15=0,,($T$9-T15)*$T$7*100/$T$9)</f>
        <v>0</v>
      </c>
      <c r="V15" s="31">
        <f>SUM(G15+I15+K15+M15+O15+Q15+S15+U15)</f>
        <v>376.34615384615387</v>
      </c>
      <c r="W15" s="6">
        <f t="shared" si="1"/>
        <v>5</v>
      </c>
      <c r="X15" s="8">
        <f t="shared" si="2"/>
        <v>4</v>
      </c>
      <c r="Y15" s="20">
        <f t="shared" si="3"/>
        <v>0.5</v>
      </c>
    </row>
    <row r="16" spans="1:25" x14ac:dyDescent="0.2">
      <c r="A16" s="5">
        <f t="shared" si="0"/>
        <v>6</v>
      </c>
      <c r="B16" s="16" t="s">
        <v>293</v>
      </c>
      <c r="C16" s="16" t="s">
        <v>74</v>
      </c>
      <c r="D16" s="16"/>
      <c r="E16" s="16" t="s">
        <v>99</v>
      </c>
      <c r="F16" s="16"/>
      <c r="G16" s="26">
        <f>IF(F16=0,,($F$9-F16)*$F$7*100/$F$9)</f>
        <v>0</v>
      </c>
      <c r="H16" s="16"/>
      <c r="I16" s="26">
        <f>IF(H16=0,,($H$9-H16)*$H$7*100/$H$9)</f>
        <v>0</v>
      </c>
      <c r="J16" s="16">
        <v>5</v>
      </c>
      <c r="K16" s="26">
        <f>IF(J16=0,,($J$9-J16)*$J$7*100/$J$9)</f>
        <v>50</v>
      </c>
      <c r="L16" s="6"/>
      <c r="M16" s="10">
        <f>IF(L16=0,,($L$9-L16)*$L$7*100/$L$9)</f>
        <v>0</v>
      </c>
      <c r="N16" s="6"/>
      <c r="O16" s="10">
        <f>IF(N16=0,,($N$9-N16)*$N$7*100/$N$9)</f>
        <v>0</v>
      </c>
      <c r="P16" s="6"/>
      <c r="Q16" s="10">
        <f>IF(P16=0,,($P$9-P16)*$P$7*100/$P$9)</f>
        <v>0</v>
      </c>
      <c r="R16" s="41"/>
      <c r="S16" s="24">
        <f>IF(R16=0,,($R$9-R16)*$R$7*100/$R$9)</f>
        <v>0</v>
      </c>
      <c r="T16" s="23"/>
      <c r="U16" s="24">
        <f>IF(T16=0,,($T$9-T16)*$T$7*100/$T$9)</f>
        <v>0</v>
      </c>
      <c r="V16" s="31">
        <f>SUM(G16+I16+K16+M16+O16+Q16+S16+U16)</f>
        <v>50</v>
      </c>
      <c r="W16" s="6">
        <f t="shared" si="1"/>
        <v>6</v>
      </c>
      <c r="X16" s="8">
        <f t="shared" si="2"/>
        <v>0</v>
      </c>
      <c r="Y16" s="20">
        <f t="shared" si="3"/>
        <v>0</v>
      </c>
    </row>
    <row r="17" spans="1:25" x14ac:dyDescent="0.2">
      <c r="A17" s="5">
        <f t="shared" si="0"/>
        <v>7</v>
      </c>
      <c r="B17" s="16" t="s">
        <v>209</v>
      </c>
      <c r="C17" s="16" t="s">
        <v>210</v>
      </c>
      <c r="D17" s="16"/>
      <c r="E17" s="16" t="s">
        <v>99</v>
      </c>
      <c r="F17" s="16">
        <v>7</v>
      </c>
      <c r="G17" s="26">
        <f>IF(F17=0,,($F$9-F17)*$F$7*100/$F$9)</f>
        <v>25</v>
      </c>
      <c r="H17" s="16"/>
      <c r="I17" s="26">
        <f>IF(H17=0,,($H$9-H17)*$H$7*100/$H$9)</f>
        <v>0</v>
      </c>
      <c r="J17" s="16"/>
      <c r="K17" s="26">
        <f>IF(J17=0,,($J$9-J17)*$J$7*100/$J$9)</f>
        <v>0</v>
      </c>
      <c r="L17" s="6"/>
      <c r="M17" s="10">
        <f>IF(L17=0,,($L$9-L17)*$L$7*100/$L$9)</f>
        <v>0</v>
      </c>
      <c r="N17" s="6"/>
      <c r="O17" s="10">
        <f>IF(N17=0,,($N$9-N17)*$N$7*100/$N$9)</f>
        <v>0</v>
      </c>
      <c r="P17" s="6"/>
      <c r="Q17" s="10">
        <f>IF(P17=0,,($P$9-P17)*$P$7*100/$P$9)</f>
        <v>0</v>
      </c>
      <c r="R17" s="41"/>
      <c r="S17" s="24">
        <f>IF(R17=0,,($R$9-R17)*$R$7*100/$R$9)</f>
        <v>0</v>
      </c>
      <c r="T17" s="23"/>
      <c r="U17" s="24">
        <f>IF(T17=0,,($T$9-T17)*$T$7*100/$T$9)</f>
        <v>0</v>
      </c>
      <c r="V17" s="31">
        <f>SUM(G17+I17+K17+M17+O17+Q17+S17+U17)</f>
        <v>25</v>
      </c>
      <c r="W17" s="6">
        <f t="shared" si="1"/>
        <v>7</v>
      </c>
      <c r="X17" s="8">
        <f t="shared" si="2"/>
        <v>1</v>
      </c>
      <c r="Y17" s="20">
        <f t="shared" si="3"/>
        <v>0.125</v>
      </c>
    </row>
    <row r="18" spans="1:25" x14ac:dyDescent="0.2">
      <c r="A18" s="5">
        <f t="shared" si="0"/>
        <v>8</v>
      </c>
      <c r="B18" s="17" t="s">
        <v>294</v>
      </c>
      <c r="C18" s="17" t="s">
        <v>295</v>
      </c>
      <c r="D18" s="17"/>
      <c r="E18" s="17" t="s">
        <v>99</v>
      </c>
      <c r="F18" s="16"/>
      <c r="G18" s="26">
        <f>IF(F18=0,,($F$9-F18)*$F$7*100/$F$9)</f>
        <v>0</v>
      </c>
      <c r="H18" s="16"/>
      <c r="I18" s="26">
        <f>IF(H18=0,,($H$9-H18)*$H$7*100/$H$9)</f>
        <v>0</v>
      </c>
      <c r="J18" s="16">
        <v>6</v>
      </c>
      <c r="K18" s="26">
        <f>50/2</f>
        <v>25</v>
      </c>
      <c r="L18" s="6"/>
      <c r="M18" s="10">
        <f>IF(L18=0,,($L$9-L18)*$L$7*100/$L$9)</f>
        <v>0</v>
      </c>
      <c r="N18" s="6"/>
      <c r="O18" s="10">
        <f>IF(N18=0,,($N$9-N18)*$N$7*100/$N$9)</f>
        <v>0</v>
      </c>
      <c r="P18" s="6"/>
      <c r="Q18" s="10">
        <f>IF(P18=0,,($P$9-P18)*$P$7*100/$P$9)</f>
        <v>0</v>
      </c>
      <c r="R18" s="42"/>
      <c r="S18" s="24">
        <f>IF(R18=0,,($R$9-R18)*$R$7*100/$R$9)</f>
        <v>0</v>
      </c>
      <c r="T18" s="6"/>
      <c r="U18" s="24">
        <f>IF(T18=0,,($T$9-T18)*$T$7*100/$T$9)</f>
        <v>0</v>
      </c>
      <c r="V18" s="31">
        <f>SUM(G18+I18+K18+M18+O18+Q18+S18+U18)</f>
        <v>25</v>
      </c>
      <c r="W18" s="6">
        <f t="shared" si="1"/>
        <v>8</v>
      </c>
      <c r="X18" s="8">
        <f t="shared" si="2"/>
        <v>0</v>
      </c>
      <c r="Y18" s="20">
        <f t="shared" si="3"/>
        <v>0</v>
      </c>
    </row>
    <row r="19" spans="1:25" x14ac:dyDescent="0.2">
      <c r="A19" s="5">
        <f t="shared" si="0"/>
        <v>9</v>
      </c>
      <c r="B19" s="17" t="s">
        <v>211</v>
      </c>
      <c r="C19" s="17" t="s">
        <v>212</v>
      </c>
      <c r="D19" s="17"/>
      <c r="E19" s="17" t="s">
        <v>187</v>
      </c>
      <c r="F19" s="16">
        <v>8</v>
      </c>
      <c r="G19" s="26">
        <f>25/2</f>
        <v>12.5</v>
      </c>
      <c r="H19" s="16"/>
      <c r="I19" s="26">
        <f>IF(H19=0,,($H$9-H19)*$H$7*100/$H$9)</f>
        <v>0</v>
      </c>
      <c r="J19" s="16"/>
      <c r="K19" s="26">
        <f>IF(J19=0,,($J$9-J19)*$J$7*100/$J$9)</f>
        <v>0</v>
      </c>
      <c r="L19" s="6"/>
      <c r="M19" s="10">
        <f>IF(L19=0,,($L$9-L19)*$L$7*100/$L$9)</f>
        <v>0</v>
      </c>
      <c r="N19" s="6"/>
      <c r="O19" s="10">
        <f>IF(N19=0,,($N$9-N19)*$N$7*100/$N$9)</f>
        <v>0</v>
      </c>
      <c r="P19" s="6"/>
      <c r="Q19" s="10">
        <f>IF(P19=0,,($P$9-P19)*$P$7*100/$P$9)</f>
        <v>0</v>
      </c>
      <c r="R19" s="41"/>
      <c r="S19" s="24">
        <f>IF(R19=0,,($R$9-R19)*$R$7*100/$R$9)</f>
        <v>0</v>
      </c>
      <c r="T19" s="23"/>
      <c r="U19" s="24">
        <f>IF(T19=0,,($T$9-T19)*$T$7*100/$T$9)</f>
        <v>0</v>
      </c>
      <c r="V19" s="31">
        <f>SUM(G19+I19+K19+M19+O19+Q19+S19+U19)</f>
        <v>12.5</v>
      </c>
      <c r="W19" s="6">
        <f t="shared" si="1"/>
        <v>9</v>
      </c>
      <c r="X19" s="8">
        <f t="shared" si="2"/>
        <v>1</v>
      </c>
      <c r="Y19" s="20">
        <f t="shared" si="3"/>
        <v>0.125</v>
      </c>
    </row>
    <row r="20" spans="1:25" x14ac:dyDescent="0.2">
      <c r="A20" s="5">
        <f t="shared" si="0"/>
        <v>10</v>
      </c>
      <c r="B20" s="8"/>
      <c r="C20" s="8"/>
      <c r="D20" s="8"/>
      <c r="E20" s="8"/>
      <c r="F20" s="6"/>
      <c r="G20" s="26">
        <f>IF(F20=0,,($F$9-F20)*$F$7*100/$F$9)</f>
        <v>0</v>
      </c>
      <c r="H20" s="6"/>
      <c r="I20" s="26">
        <f>IF(H20=0,,($H$9-H20)*$H$7*100/$H$9)</f>
        <v>0</v>
      </c>
      <c r="J20" s="6"/>
      <c r="K20" s="26">
        <f>IF(J20=0,,($J$9-J20)*$J$7*100/$J$9)</f>
        <v>0</v>
      </c>
      <c r="L20" s="6"/>
      <c r="M20" s="10">
        <f>IF(L20=0,,($L$9-L20)*$L$7*100/$L$9)</f>
        <v>0</v>
      </c>
      <c r="N20" s="6"/>
      <c r="O20" s="10">
        <f>5/2</f>
        <v>2.5</v>
      </c>
      <c r="P20" s="6"/>
      <c r="Q20" s="10">
        <f>IF(P20=0,,($P$9-P20)*$P$7*100/$P$9)</f>
        <v>0</v>
      </c>
      <c r="R20" s="6"/>
      <c r="S20" s="24">
        <f>IF(R20=0,,($R$9-R20)*$R$7*100/$R$9)</f>
        <v>0</v>
      </c>
      <c r="T20" s="6"/>
      <c r="U20" s="24">
        <f>IF(T20=0,,($T$9-T20)*$T$7*100/$T$9)</f>
        <v>0</v>
      </c>
      <c r="V20" s="31">
        <f>SUM(G20+I20+K20+M20+O20+Q20+S20+U20)</f>
        <v>2.5</v>
      </c>
      <c r="W20" s="6">
        <f t="shared" si="1"/>
        <v>10</v>
      </c>
      <c r="X20" s="8">
        <f t="shared" si="2"/>
        <v>0</v>
      </c>
      <c r="Y20" s="20">
        <f t="shared" si="3"/>
        <v>0</v>
      </c>
    </row>
    <row r="21" spans="1:25" x14ac:dyDescent="0.2">
      <c r="A21" s="5">
        <f t="shared" si="0"/>
        <v>11</v>
      </c>
      <c r="B21" s="17"/>
      <c r="C21" s="17"/>
      <c r="D21" s="17"/>
      <c r="E21" s="17"/>
      <c r="F21" s="16"/>
      <c r="G21" s="26">
        <f>IF(F21=0,,($F$9-F21)*$F$7*100/$F$9)</f>
        <v>0</v>
      </c>
      <c r="H21" s="16"/>
      <c r="I21" s="26">
        <f>IF(H21=0,,($H$9-H21)*$H$7*100/$H$9)</f>
        <v>0</v>
      </c>
      <c r="J21" s="16"/>
      <c r="K21" s="26">
        <f>IF(J21=0,,($J$9-J21)*$J$7*100/$J$9)</f>
        <v>0</v>
      </c>
      <c r="L21" s="6"/>
      <c r="M21" s="10">
        <f>IF(L21=0,,($L$9-L21)*$L$7*100/$L$9)</f>
        <v>0</v>
      </c>
      <c r="N21" s="6"/>
      <c r="O21" s="10">
        <f>IF(N21=0,,($N$9-N21)*$N$7*100/$N$9)</f>
        <v>0</v>
      </c>
      <c r="P21" s="6"/>
      <c r="Q21" s="10">
        <f>IF(P21=0,,($P$9-P21)*$P$7*100/$P$9)</f>
        <v>0</v>
      </c>
      <c r="R21" s="42"/>
      <c r="S21" s="24">
        <f>IF(R21=0,,($R$9-R21)*$R$7*100/$R$9)</f>
        <v>0</v>
      </c>
      <c r="T21" s="6"/>
      <c r="U21" s="24">
        <f>IF(T21=0,,($T$9-T21)*$T$7*100/$T$9)</f>
        <v>0</v>
      </c>
      <c r="V21" s="31">
        <f>SUM(G21+I21+K21+M21+O21+Q21+S21+U21)</f>
        <v>0</v>
      </c>
      <c r="W21" s="6">
        <f t="shared" si="1"/>
        <v>11</v>
      </c>
      <c r="X21" s="8">
        <f t="shared" si="2"/>
        <v>0</v>
      </c>
      <c r="Y21" s="20">
        <f t="shared" si="3"/>
        <v>0</v>
      </c>
    </row>
    <row r="22" spans="1:25" x14ac:dyDescent="0.2">
      <c r="A22" s="5">
        <f t="shared" si="0"/>
        <v>12</v>
      </c>
      <c r="B22" s="16"/>
      <c r="C22" s="16"/>
      <c r="D22" s="16"/>
      <c r="E22" s="17"/>
      <c r="F22" s="16"/>
      <c r="G22" s="26">
        <f>IF(F22=0,,($F$9-F22)*$F$7*100/$F$9)</f>
        <v>0</v>
      </c>
      <c r="H22" s="16"/>
      <c r="I22" s="26">
        <f>IF(H22=0,,($H$9-H22)*$H$7*100/$H$9)</f>
        <v>0</v>
      </c>
      <c r="J22" s="16"/>
      <c r="K22" s="26">
        <f>IF(J22=0,,($J$9-J22)*$J$7*100/$J$9)</f>
        <v>0</v>
      </c>
      <c r="L22" s="6"/>
      <c r="M22" s="10">
        <f>IF(L22=0,,($L$9-L22)*$L$7*100/$L$9)</f>
        <v>0</v>
      </c>
      <c r="N22" s="6"/>
      <c r="O22" s="10">
        <f>IF(N22=0,,($N$9-N22)*$N$7*100/$N$9)</f>
        <v>0</v>
      </c>
      <c r="P22" s="6"/>
      <c r="Q22" s="10">
        <f>IF(P22=0,,($P$9-P22)*$P$7*100/$P$9)</f>
        <v>0</v>
      </c>
      <c r="R22" s="41"/>
      <c r="S22" s="24">
        <f>IF(R22=0,,($R$9-R22)*$R$7*100/$R$9)</f>
        <v>0</v>
      </c>
      <c r="T22" s="23"/>
      <c r="U22" s="24">
        <f>IF(T22=0,,($T$9-T22)*$T$7*100/$T$9)</f>
        <v>0</v>
      </c>
      <c r="V22" s="31">
        <f>SUM(G22+I22+K22+M22+O22+Q22+S22+U22)</f>
        <v>0</v>
      </c>
      <c r="W22" s="6">
        <f t="shared" si="1"/>
        <v>12</v>
      </c>
      <c r="X22" s="8">
        <f t="shared" si="2"/>
        <v>0</v>
      </c>
      <c r="Y22" s="20">
        <f t="shared" si="3"/>
        <v>0</v>
      </c>
    </row>
    <row r="23" spans="1:25" x14ac:dyDescent="0.2">
      <c r="A23" s="5">
        <f t="shared" si="0"/>
        <v>13</v>
      </c>
      <c r="B23" s="17"/>
      <c r="C23" s="17"/>
      <c r="D23" s="17"/>
      <c r="E23" s="17"/>
      <c r="F23" s="16"/>
      <c r="G23" s="26">
        <f>IF(F23=0,,($F$9-F23)*$F$7*100/$F$9)</f>
        <v>0</v>
      </c>
      <c r="H23" s="16"/>
      <c r="I23" s="26">
        <f>IF(H23=0,,($H$9-H23)*$H$7*100/$H$9)</f>
        <v>0</v>
      </c>
      <c r="J23" s="16"/>
      <c r="K23" s="26">
        <f>IF(J23=0,,($J$9-J23)*$J$7*100/$J$9)</f>
        <v>0</v>
      </c>
      <c r="L23" s="6"/>
      <c r="M23" s="10">
        <f>IF(L23=0,,($L$9-L23)*$L$7*100/$L$9)</f>
        <v>0</v>
      </c>
      <c r="N23" s="6"/>
      <c r="O23" s="10">
        <f>IF(N23=0,,($N$9-N23)*$N$7*100/$N$9)</f>
        <v>0</v>
      </c>
      <c r="P23" s="6"/>
      <c r="Q23" s="10">
        <f>IF(P23=0,,($P$9-P23)*$P$7*100/$P$9)</f>
        <v>0</v>
      </c>
      <c r="R23" s="42"/>
      <c r="S23" s="24">
        <f>IF(R23=0,,($R$9-R23)*$R$7*100/$R$9)</f>
        <v>0</v>
      </c>
      <c r="T23" s="6"/>
      <c r="U23" s="24">
        <f>IF(T23=0,,($T$9-T23)*$T$7*100/$T$9)</f>
        <v>0</v>
      </c>
      <c r="V23" s="31">
        <f>SUM(G23+I23+K23+M23+O23+Q23+S23+U23)</f>
        <v>0</v>
      </c>
      <c r="W23" s="6">
        <f t="shared" si="1"/>
        <v>13</v>
      </c>
      <c r="X23" s="8">
        <f t="shared" si="2"/>
        <v>0</v>
      </c>
      <c r="Y23" s="20">
        <f t="shared" si="3"/>
        <v>0</v>
      </c>
    </row>
    <row r="24" spans="1:25" x14ac:dyDescent="0.2">
      <c r="A24" s="5">
        <f t="shared" si="0"/>
        <v>14</v>
      </c>
      <c r="B24" s="8"/>
      <c r="C24" s="8"/>
      <c r="D24" s="17"/>
      <c r="E24" s="8"/>
      <c r="F24" s="6"/>
      <c r="G24" s="26">
        <f>IF(F24=0,,($F$9-F24)*$F$7*100/$F$9)</f>
        <v>0</v>
      </c>
      <c r="H24" s="6"/>
      <c r="I24" s="26">
        <f>IF(H24=0,,($H$9-H24)*$H$7*100/$H$9)</f>
        <v>0</v>
      </c>
      <c r="J24" s="16"/>
      <c r="K24" s="26">
        <f>IF(J24=0,,($J$9-J24)*$J$7*100/$J$9)</f>
        <v>0</v>
      </c>
      <c r="L24" s="6"/>
      <c r="M24" s="10">
        <f>IF(L24=0,,($L$9-L24)*$L$7*100/$L$9)</f>
        <v>0</v>
      </c>
      <c r="N24" s="6"/>
      <c r="O24" s="10">
        <f>IF(N24=0,,($N$9-N24)*$N$7*100/$N$9)</f>
        <v>0</v>
      </c>
      <c r="P24" s="6"/>
      <c r="Q24" s="10">
        <f>IF(P24=0,,($P$9-P24)*$P$7*100/$P$9)</f>
        <v>0</v>
      </c>
      <c r="R24" s="6"/>
      <c r="S24" s="24">
        <f>IF(R24=0,,($R$9-R24)*$R$7*100/$R$9)</f>
        <v>0</v>
      </c>
      <c r="T24" s="6"/>
      <c r="U24" s="24">
        <f>IF(T24=0,,($T$9-T24)*$T$7*100/$T$9)</f>
        <v>0</v>
      </c>
      <c r="V24" s="31">
        <f>SUM(G24+I24+K24+M24+O24+Q24+S24+U24)</f>
        <v>0</v>
      </c>
      <c r="W24" s="6">
        <f t="shared" si="1"/>
        <v>14</v>
      </c>
      <c r="X24" s="8">
        <f t="shared" si="2"/>
        <v>0</v>
      </c>
      <c r="Y24" s="20">
        <f t="shared" si="3"/>
        <v>0</v>
      </c>
    </row>
    <row r="25" spans="1:25" x14ac:dyDescent="0.2">
      <c r="A25" s="5">
        <f t="shared" si="0"/>
        <v>15</v>
      </c>
      <c r="B25" s="8"/>
      <c r="C25" s="8"/>
      <c r="D25" s="17"/>
      <c r="E25" s="8"/>
      <c r="F25" s="6"/>
      <c r="G25" s="26">
        <f>IF(F25=0,,($F$9-F25)*$F$7*100/$F$9)</f>
        <v>0</v>
      </c>
      <c r="H25" s="6"/>
      <c r="I25" s="26">
        <f>IF(H25=0,,($H$9-H25)*$H$7*100/$H$9)</f>
        <v>0</v>
      </c>
      <c r="J25" s="16"/>
      <c r="K25" s="26">
        <f>IF(J25=0,,($J$9-J25)*$J$7*100/$J$9)</f>
        <v>0</v>
      </c>
      <c r="L25" s="6"/>
      <c r="M25" s="10">
        <f>IF(L25=0,,($L$9-L25)*$L$7*100/$L$9)</f>
        <v>0</v>
      </c>
      <c r="N25" s="6"/>
      <c r="O25" s="10">
        <f>IF(N25=0,,($N$9-N25)*$N$7*100/$N$9)</f>
        <v>0</v>
      </c>
      <c r="P25" s="6"/>
      <c r="Q25" s="10">
        <f>IF(P25=0,,($P$9-P25)*$P$7*100/$P$9)</f>
        <v>0</v>
      </c>
      <c r="R25" s="6"/>
      <c r="S25" s="24">
        <f>IF(R25=0,,($R$9-R25)*$R$7*100/$R$9)</f>
        <v>0</v>
      </c>
      <c r="T25" s="6"/>
      <c r="U25" s="24">
        <f>IF(T25=0,,($T$9-T25)*$T$7*100/$T$9)</f>
        <v>0</v>
      </c>
      <c r="V25" s="31">
        <f>SUM(G25+I25+K25+M25+O25+Q25+S25+U25)</f>
        <v>0</v>
      </c>
      <c r="W25" s="6">
        <f t="shared" si="1"/>
        <v>15</v>
      </c>
      <c r="X25" s="8">
        <f t="shared" si="2"/>
        <v>0</v>
      </c>
      <c r="Y25" s="20">
        <f t="shared" si="3"/>
        <v>0</v>
      </c>
    </row>
    <row r="26" spans="1:25" x14ac:dyDescent="0.2">
      <c r="A26" s="5">
        <f t="shared" si="0"/>
        <v>16</v>
      </c>
      <c r="B26" s="6"/>
      <c r="C26" s="6"/>
      <c r="D26" s="16"/>
      <c r="E26" s="8"/>
      <c r="F26" s="6"/>
      <c r="G26" s="26">
        <f>IF(F26=0,,($F$9-F26)*$F$7*100/$F$9)</f>
        <v>0</v>
      </c>
      <c r="H26" s="6"/>
      <c r="I26" s="26">
        <f>IF(H26=0,,($H$9-H26)*$H$7*100/$H$9)</f>
        <v>0</v>
      </c>
      <c r="J26" s="6"/>
      <c r="K26" s="26">
        <f>IF(J26=0,,($J$9-J26)*$J$7*100/$J$9)</f>
        <v>0</v>
      </c>
      <c r="L26" s="6"/>
      <c r="M26" s="10">
        <f>IF(L26=0,,($L$9-L26)*$L$7*100/$L$9)</f>
        <v>0</v>
      </c>
      <c r="N26" s="6"/>
      <c r="O26" s="10">
        <f>IF(N26=0,,($N$9-N26)*$N$7*100/$N$9)</f>
        <v>0</v>
      </c>
      <c r="P26" s="6"/>
      <c r="Q26" s="10">
        <f>IF(P26=0,,($P$9-P26)*$P$7*100/$P$9)</f>
        <v>0</v>
      </c>
      <c r="R26" s="6"/>
      <c r="S26" s="24">
        <f>IF(R26=0,,($R$9-R26)*$R$7*100/$R$9)</f>
        <v>0</v>
      </c>
      <c r="T26" s="6"/>
      <c r="U26" s="24">
        <f>IF(T26=0,,($T$9-T26)*$T$7*100/$T$9)</f>
        <v>0</v>
      </c>
      <c r="V26" s="31">
        <f>SUM(G26+I26+K26+M26+O26+Q26+S26+U26)</f>
        <v>0</v>
      </c>
      <c r="W26" s="6">
        <f t="shared" si="1"/>
        <v>16</v>
      </c>
      <c r="X26" s="8">
        <f t="shared" si="2"/>
        <v>0</v>
      </c>
      <c r="Y26" s="20">
        <f t="shared" si="3"/>
        <v>0</v>
      </c>
    </row>
    <row r="27" spans="1:25" x14ac:dyDescent="0.2">
      <c r="A27" s="5">
        <f t="shared" si="0"/>
        <v>17</v>
      </c>
      <c r="B27" s="8"/>
      <c r="C27" s="8"/>
      <c r="D27" s="8"/>
      <c r="E27" s="8"/>
      <c r="F27" s="6"/>
      <c r="G27" s="26">
        <f>IF(F27=0,,($F$9-F27)*$F$7*100/$F$9)</f>
        <v>0</v>
      </c>
      <c r="H27" s="6"/>
      <c r="I27" s="26">
        <f>IF(H27=0,,($H$9-H27)*$H$7*100/$H$9)</f>
        <v>0</v>
      </c>
      <c r="J27" s="6"/>
      <c r="K27" s="26">
        <f>IF(J27=0,,($J$9-J27)*$J$7*100/$J$9)</f>
        <v>0</v>
      </c>
      <c r="L27" s="6"/>
      <c r="M27" s="10">
        <f>IF(L27=0,,($L$9-L27)*$L$7*100/$L$9)</f>
        <v>0</v>
      </c>
      <c r="N27" s="6"/>
      <c r="O27" s="10">
        <f>IF(N27=0,,($N$9-N27)*$N$7*100/$N$9)</f>
        <v>0</v>
      </c>
      <c r="P27" s="6"/>
      <c r="Q27" s="10">
        <f>IF(P27=0,,($P$9-P27)*$P$7*100/$P$9)</f>
        <v>0</v>
      </c>
      <c r="R27" s="6"/>
      <c r="S27" s="24">
        <f>IF(R27=0,,($R$9-R27)*$R$7*100/$R$9)</f>
        <v>0</v>
      </c>
      <c r="T27" s="6"/>
      <c r="U27" s="24">
        <f>IF(T27=0,,($T$9-T27)*$T$7*100/$T$9)</f>
        <v>0</v>
      </c>
      <c r="V27" s="31">
        <f>SUM(G27+I27+K27+M27+O27+Q27+S27+U27)</f>
        <v>0</v>
      </c>
      <c r="W27" s="6">
        <f t="shared" si="1"/>
        <v>17</v>
      </c>
      <c r="X27" s="8">
        <f t="shared" si="2"/>
        <v>0</v>
      </c>
      <c r="Y27" s="20">
        <f t="shared" si="3"/>
        <v>0</v>
      </c>
    </row>
    <row r="28" spans="1:25" x14ac:dyDescent="0.2">
      <c r="A28" s="5">
        <f t="shared" si="0"/>
        <v>18</v>
      </c>
      <c r="B28" s="8"/>
      <c r="C28" s="8"/>
      <c r="D28" s="8"/>
      <c r="E28" s="8"/>
      <c r="F28" s="6"/>
      <c r="G28" s="26">
        <f>IF(F28=0,,($F$9-F28)*$F$7*100/$F$9)</f>
        <v>0</v>
      </c>
      <c r="H28" s="6"/>
      <c r="I28" s="26">
        <f>IF(H28=0,,($H$9-H28)*$H$7*100/$H$9)</f>
        <v>0</v>
      </c>
      <c r="J28" s="6"/>
      <c r="K28" s="26">
        <f>IF(J28=0,,($J$9-J28)*$J$7*100/$J$9)</f>
        <v>0</v>
      </c>
      <c r="L28" s="6"/>
      <c r="M28" s="10">
        <f>IF(L28=0,,($L$9-L28)*$L$7*100/$L$9)</f>
        <v>0</v>
      </c>
      <c r="N28" s="6"/>
      <c r="O28" s="10">
        <f>IF(N28=0,,($N$9-N28)*$N$7*100/$N$9)</f>
        <v>0</v>
      </c>
      <c r="P28" s="6"/>
      <c r="Q28" s="10">
        <f>IF(P28=0,,($P$9-P28)*$P$7*100/$P$9)</f>
        <v>0</v>
      </c>
      <c r="R28" s="6"/>
      <c r="S28" s="24">
        <f>IF(R28=0,,($R$9-R28)*$R$7*100/$R$9)</f>
        <v>0</v>
      </c>
      <c r="T28" s="6"/>
      <c r="U28" s="24">
        <f>IF(T28=0,,($T$9-T28)*$T$7*100/$T$9)</f>
        <v>0</v>
      </c>
      <c r="V28" s="31">
        <f>SUM(G28+I28+K28+M28+O28+Q28+S28+U28)</f>
        <v>0</v>
      </c>
      <c r="W28" s="6">
        <f t="shared" si="1"/>
        <v>18</v>
      </c>
      <c r="X28" s="8">
        <f t="shared" si="2"/>
        <v>0</v>
      </c>
      <c r="Y28" s="20">
        <f t="shared" si="3"/>
        <v>0</v>
      </c>
    </row>
    <row r="29" spans="1:25" x14ac:dyDescent="0.2">
      <c r="A29" s="5">
        <f t="shared" si="0"/>
        <v>19</v>
      </c>
      <c r="B29" s="8"/>
      <c r="C29" s="8"/>
      <c r="D29" s="8"/>
      <c r="E29" s="8"/>
      <c r="F29" s="6"/>
      <c r="G29" s="26">
        <f>IF(F29=0,,($F$9-F29)*$F$7*100/$F$9)</f>
        <v>0</v>
      </c>
      <c r="H29" s="6"/>
      <c r="I29" s="26">
        <f>IF(H29=0,,($H$9-H29)*$H$7*100/$H$9)</f>
        <v>0</v>
      </c>
      <c r="J29" s="6"/>
      <c r="K29" s="26">
        <f>IF(J29=0,,($J$9-J29)*$J$7*100/$J$9)</f>
        <v>0</v>
      </c>
      <c r="L29" s="6"/>
      <c r="M29" s="10">
        <f>IF(L29=0,,($L$9-L29)*$L$7*100/$L$9)</f>
        <v>0</v>
      </c>
      <c r="N29" s="6"/>
      <c r="O29" s="10">
        <f>IF(N29=0,,($N$9-N29)*$N$7*100/$N$9)</f>
        <v>0</v>
      </c>
      <c r="P29" s="6"/>
      <c r="Q29" s="10">
        <f>IF(P29=0,,($P$9-P29)*$P$7*100/$P$9)</f>
        <v>0</v>
      </c>
      <c r="R29" s="6"/>
      <c r="S29" s="24">
        <f>IF(R29=0,,($R$9-R29)*$R$7*100/$R$9)</f>
        <v>0</v>
      </c>
      <c r="T29" s="6"/>
      <c r="U29" s="24">
        <f>IF(T29=0,,($T$9-T29)*$T$7*100/$T$9)</f>
        <v>0</v>
      </c>
      <c r="V29" s="31">
        <f>SUM(G29+I29+K29+M29+O29+Q29+S29+U29)</f>
        <v>0</v>
      </c>
      <c r="W29" s="6">
        <f t="shared" si="1"/>
        <v>19</v>
      </c>
      <c r="X29" s="8">
        <f t="shared" si="2"/>
        <v>0</v>
      </c>
      <c r="Y29" s="20">
        <f t="shared" si="3"/>
        <v>0</v>
      </c>
    </row>
    <row r="30" spans="1:25" x14ac:dyDescent="0.2">
      <c r="A30" s="5">
        <f t="shared" si="0"/>
        <v>20</v>
      </c>
      <c r="B30" s="8"/>
      <c r="C30" s="8"/>
      <c r="D30" s="8"/>
      <c r="E30" s="8"/>
      <c r="F30" s="6"/>
      <c r="G30" s="26">
        <f>IF(F30=0,,($F$9-F30)*$F$7*100/$F$9)</f>
        <v>0</v>
      </c>
      <c r="H30" s="6"/>
      <c r="I30" s="26">
        <f>IF(H30=0,,($H$9-H30)*$H$7*100/$H$9)</f>
        <v>0</v>
      </c>
      <c r="J30" s="6"/>
      <c r="K30" s="26">
        <f>IF(J30=0,,($J$9-J30)*$J$7*100/$J$9)</f>
        <v>0</v>
      </c>
      <c r="L30" s="6"/>
      <c r="M30" s="10">
        <f>IF(L30=0,,($L$9-L30)*$L$7*100/$L$9)</f>
        <v>0</v>
      </c>
      <c r="N30" s="6"/>
      <c r="O30" s="10">
        <f>IF(N30=0,,($N$9-N30)*$N$7*100/$N$9)</f>
        <v>0</v>
      </c>
      <c r="P30" s="6"/>
      <c r="Q30" s="10">
        <f>IF(P30=0,,($P$9-P30)*$P$7*100/$P$9)</f>
        <v>0</v>
      </c>
      <c r="R30" s="6"/>
      <c r="S30" s="24">
        <f>IF(R30=0,,($R$9-R30)*$R$7*100/$R$9)</f>
        <v>0</v>
      </c>
      <c r="T30" s="6"/>
      <c r="U30" s="24">
        <f>IF(T30=0,,($T$9-T30)*$T$7*100/$T$9)</f>
        <v>0</v>
      </c>
      <c r="V30" s="31">
        <f>SUM(G30+I30+K30+M30+O30+Q30+S30+U30)</f>
        <v>0</v>
      </c>
      <c r="W30" s="6">
        <f t="shared" si="1"/>
        <v>20</v>
      </c>
      <c r="X30" s="8">
        <f t="shared" si="2"/>
        <v>0</v>
      </c>
      <c r="Y30" s="20">
        <f t="shared" si="3"/>
        <v>0</v>
      </c>
    </row>
    <row r="31" spans="1:25" x14ac:dyDescent="0.2">
      <c r="A31" s="5">
        <f t="shared" si="0"/>
        <v>21</v>
      </c>
      <c r="B31" s="8"/>
      <c r="C31" s="8"/>
      <c r="D31" s="8"/>
      <c r="E31" s="8"/>
      <c r="F31" s="6"/>
      <c r="G31" s="26">
        <f>IF(F31=0,,($F$9-F31)*$F$7*100/$F$9)</f>
        <v>0</v>
      </c>
      <c r="H31" s="6"/>
      <c r="I31" s="26">
        <f>IF(H31=0,,($H$9-H31)*$H$7*100/$H$9)</f>
        <v>0</v>
      </c>
      <c r="J31" s="6"/>
      <c r="K31" s="26">
        <f>IF(J31=0,,($J$9-J31)*$J$7*100/$J$9)</f>
        <v>0</v>
      </c>
      <c r="L31" s="6"/>
      <c r="M31" s="10">
        <f>IF(L31=0,,($L$9-L31)*$L$7*100/$L$9)</f>
        <v>0</v>
      </c>
      <c r="N31" s="6"/>
      <c r="O31" s="10">
        <f>IF(N31=0,,($N$9-N31)*$N$7*100/$N$9)</f>
        <v>0</v>
      </c>
      <c r="P31" s="6"/>
      <c r="Q31" s="10">
        <f>IF(P31=0,,($P$9-P31)*$P$7*100/$P$9)</f>
        <v>0</v>
      </c>
      <c r="R31" s="6"/>
      <c r="S31" s="24">
        <f>IF(R31=0,,($R$9-R31)*$R$7*100/$R$9)</f>
        <v>0</v>
      </c>
      <c r="T31" s="6"/>
      <c r="U31" s="24">
        <f>IF(T31=0,,($T$9-T31)*$T$7*100/$T$9)</f>
        <v>0</v>
      </c>
      <c r="V31" s="31">
        <f>SUM(G31+I31+K31+M31+O31+Q31+S31+U31)</f>
        <v>0</v>
      </c>
      <c r="W31" s="6">
        <f t="shared" si="1"/>
        <v>21</v>
      </c>
      <c r="X31" s="8">
        <f t="shared" si="2"/>
        <v>0</v>
      </c>
      <c r="Y31" s="20">
        <f t="shared" si="3"/>
        <v>0</v>
      </c>
    </row>
    <row r="32" spans="1:25" x14ac:dyDescent="0.2">
      <c r="A32" s="5">
        <f t="shared" si="0"/>
        <v>22</v>
      </c>
      <c r="B32" s="8"/>
      <c r="C32" s="8"/>
      <c r="D32" s="8"/>
      <c r="E32" s="8"/>
      <c r="F32" s="6"/>
      <c r="G32" s="26">
        <f>IF(F32=0,,($F$9-F32)*$F$7*100/$F$9)</f>
        <v>0</v>
      </c>
      <c r="H32" s="6"/>
      <c r="I32" s="26">
        <f>IF(H32=0,,($H$9-H32)*$H$7*100/$H$9)</f>
        <v>0</v>
      </c>
      <c r="J32" s="6"/>
      <c r="K32" s="26">
        <f>IF(J32=0,,($J$9-J32)*$J$7*100/$J$9)</f>
        <v>0</v>
      </c>
      <c r="L32" s="6"/>
      <c r="M32" s="10">
        <f>IF(L32=0,,($L$9-L32)*$L$7*100/$L$9)</f>
        <v>0</v>
      </c>
      <c r="N32" s="6"/>
      <c r="O32" s="10">
        <f>IF(N32=0,,($N$9-N32)*$N$7*100/$N$9)</f>
        <v>0</v>
      </c>
      <c r="P32" s="6"/>
      <c r="Q32" s="10">
        <f>IF(P32=0,,($P$9-P32)*$P$7*100/$P$9)</f>
        <v>0</v>
      </c>
      <c r="R32" s="6"/>
      <c r="S32" s="24">
        <f>IF(R32=0,,($R$9-R32)*$R$7*100/$R$9)</f>
        <v>0</v>
      </c>
      <c r="T32" s="6"/>
      <c r="U32" s="24">
        <f>IF(T32=0,,($T$9-T32)*$T$7*100/$T$9)</f>
        <v>0</v>
      </c>
      <c r="V32" s="31">
        <f>SUM(G32+I32+K32+M32+O32+Q32+S32+U32)</f>
        <v>0</v>
      </c>
      <c r="W32" s="6">
        <f t="shared" si="1"/>
        <v>22</v>
      </c>
      <c r="X32" s="8">
        <f t="shared" si="2"/>
        <v>0</v>
      </c>
      <c r="Y32" s="20">
        <f t="shared" si="3"/>
        <v>0</v>
      </c>
    </row>
    <row r="33" spans="1:25" x14ac:dyDescent="0.2">
      <c r="A33" s="5">
        <f t="shared" si="0"/>
        <v>23</v>
      </c>
      <c r="B33" s="8"/>
      <c r="C33" s="8"/>
      <c r="D33" s="8"/>
      <c r="E33" s="8"/>
      <c r="F33" s="6"/>
      <c r="G33" s="26">
        <f>IF(F33=0,,($F$9-F33)*$F$7*100/$F$9)</f>
        <v>0</v>
      </c>
      <c r="H33" s="6"/>
      <c r="I33" s="26">
        <f>IF(H33=0,,($H$9-H33)*$H$7*100/$H$9)</f>
        <v>0</v>
      </c>
      <c r="J33" s="6"/>
      <c r="K33" s="26">
        <f>IF(J33=0,,($J$9-J33)*$J$7*100/$J$9)</f>
        <v>0</v>
      </c>
      <c r="L33" s="6"/>
      <c r="M33" s="10">
        <f>IF(L33=0,,($L$9-L33)*$L$7*100/$L$9)</f>
        <v>0</v>
      </c>
      <c r="N33" s="6"/>
      <c r="O33" s="10">
        <f>IF(N33=0,,($N$9-N33)*$N$7*100/$N$9)</f>
        <v>0</v>
      </c>
      <c r="P33" s="6"/>
      <c r="Q33" s="10">
        <f>IF(P33=0,,($P$9-P33)*$P$7*100/$P$9)</f>
        <v>0</v>
      </c>
      <c r="R33" s="6"/>
      <c r="S33" s="24">
        <f>IF(R33=0,,($R$9-R33)*$R$7*100/$R$9)</f>
        <v>0</v>
      </c>
      <c r="T33" s="6"/>
      <c r="U33" s="24">
        <f>IF(T33=0,,($T$9-T33)*$T$7*100/$T$9)</f>
        <v>0</v>
      </c>
      <c r="V33" s="31">
        <f>SUM(G33+I33+K33+M33+O33+Q33+S33+U33)</f>
        <v>0</v>
      </c>
      <c r="W33" s="6">
        <f t="shared" si="1"/>
        <v>23</v>
      </c>
      <c r="X33" s="8">
        <f t="shared" si="2"/>
        <v>0</v>
      </c>
      <c r="Y33" s="20">
        <f t="shared" si="3"/>
        <v>0</v>
      </c>
    </row>
    <row r="34" spans="1:25" x14ac:dyDescent="0.2">
      <c r="A34" s="51" t="s">
        <v>11</v>
      </c>
      <c r="B34" s="51"/>
      <c r="C34" s="52"/>
      <c r="D34" s="12"/>
      <c r="E34" s="9"/>
      <c r="F34" s="9">
        <f>COUNTA(F11:F33)</f>
        <v>6</v>
      </c>
      <c r="H34" s="9">
        <f>COUNTA(H11:H33)</f>
        <v>1</v>
      </c>
      <c r="J34" s="9">
        <f>COUNTA(J11:J33)</f>
        <v>6</v>
      </c>
      <c r="L34" s="9">
        <f>COUNTA(L11:L33)</f>
        <v>1</v>
      </c>
      <c r="N34" s="9">
        <f>COUNTA(N11:N33)</f>
        <v>4</v>
      </c>
      <c r="P34" s="9">
        <f>COUNTA(P11:P33)</f>
        <v>5</v>
      </c>
      <c r="R34" s="9">
        <f>COUNTA(R11:R33)</f>
        <v>5</v>
      </c>
      <c r="T34" s="9">
        <f>COUNTA(T11:T33)</f>
        <v>0</v>
      </c>
    </row>
    <row r="35" spans="1:25" x14ac:dyDescent="0.2">
      <c r="A35" s="58" t="s">
        <v>20</v>
      </c>
      <c r="B35" s="58"/>
      <c r="C35" s="58"/>
      <c r="F35" s="19">
        <f>F34/$G$2</f>
        <v>0.66666666666666663</v>
      </c>
      <c r="H35" s="19">
        <f>H34/$G$2</f>
        <v>0.1111111111111111</v>
      </c>
      <c r="J35" s="19">
        <f>J34/$G$2</f>
        <v>0.66666666666666663</v>
      </c>
      <c r="L35" s="19">
        <f>L34/$G$2</f>
        <v>0.1111111111111111</v>
      </c>
      <c r="N35" s="19">
        <f>N34/$G$2</f>
        <v>0.44444444444444442</v>
      </c>
      <c r="P35" s="19">
        <f>P34/$G$2</f>
        <v>0.55555555555555558</v>
      </c>
      <c r="R35" s="19">
        <f>R34/$G$2</f>
        <v>0.55555555555555558</v>
      </c>
      <c r="T35" s="19">
        <f>T34/$G$2</f>
        <v>0</v>
      </c>
    </row>
  </sheetData>
  <sortState ref="B11:V33">
    <sortCondition descending="1" ref="V11:V33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54"/>
  <sheetViews>
    <sheetView zoomScale="96" zoomScaleNormal="96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T24" sqref="T24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4" ht="31" x14ac:dyDescent="0.35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4" x14ac:dyDescent="0.2">
      <c r="E2" s="54" t="s">
        <v>16</v>
      </c>
      <c r="F2" s="54"/>
      <c r="G2" s="18">
        <f>COUNTA(B11:B52)</f>
        <v>15</v>
      </c>
    </row>
    <row r="3" spans="1:24" x14ac:dyDescent="0.2">
      <c r="B3" s="2"/>
      <c r="E3" s="54" t="s">
        <v>18</v>
      </c>
      <c r="F3" s="54"/>
      <c r="G3" s="18">
        <f>COUNTA(E8:T8)</f>
        <v>7</v>
      </c>
    </row>
    <row r="4" spans="1:24" x14ac:dyDescent="0.2">
      <c r="B4" s="2"/>
      <c r="C4" s="3"/>
    </row>
    <row r="6" spans="1:24" x14ac:dyDescent="0.2">
      <c r="D6" s="1" t="s">
        <v>0</v>
      </c>
      <c r="E6" s="50" t="s">
        <v>33</v>
      </c>
      <c r="F6" s="50"/>
      <c r="G6" s="50" t="s">
        <v>168</v>
      </c>
      <c r="H6" s="50"/>
      <c r="I6" s="50" t="s">
        <v>108</v>
      </c>
      <c r="J6" s="50"/>
      <c r="K6" s="50" t="s">
        <v>299</v>
      </c>
      <c r="L6" s="50"/>
      <c r="M6" s="50" t="s">
        <v>362</v>
      </c>
      <c r="N6" s="50"/>
      <c r="O6" s="50" t="s">
        <v>379</v>
      </c>
      <c r="P6" s="50"/>
      <c r="Q6" s="50" t="s">
        <v>387</v>
      </c>
      <c r="R6" s="50"/>
      <c r="S6" s="50" t="s">
        <v>34</v>
      </c>
      <c r="T6" s="50"/>
    </row>
    <row r="7" spans="1:24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>
        <v>2</v>
      </c>
      <c r="R7" s="48"/>
      <c r="S7" s="47">
        <v>3</v>
      </c>
      <c r="T7" s="48"/>
    </row>
    <row r="8" spans="1:24" x14ac:dyDescent="0.2">
      <c r="D8" s="1" t="s">
        <v>1</v>
      </c>
      <c r="E8" s="53" t="s">
        <v>138</v>
      </c>
      <c r="F8" s="53"/>
      <c r="G8" s="59">
        <v>45607</v>
      </c>
      <c r="H8" s="60"/>
      <c r="I8" s="59">
        <v>45612</v>
      </c>
      <c r="J8" s="60"/>
      <c r="K8" s="53" t="s">
        <v>146</v>
      </c>
      <c r="L8" s="53"/>
      <c r="M8" s="53">
        <v>45661</v>
      </c>
      <c r="N8" s="53"/>
      <c r="O8" s="53">
        <v>45668</v>
      </c>
      <c r="P8" s="53"/>
      <c r="Q8" s="53">
        <v>45682</v>
      </c>
      <c r="R8" s="53"/>
      <c r="S8" s="53"/>
      <c r="T8" s="53"/>
    </row>
    <row r="9" spans="1:24" x14ac:dyDescent="0.2">
      <c r="D9" s="1" t="s">
        <v>2</v>
      </c>
      <c r="E9" s="50">
        <v>49</v>
      </c>
      <c r="F9" s="50"/>
      <c r="G9" s="47">
        <v>12</v>
      </c>
      <c r="H9" s="48"/>
      <c r="I9" s="47">
        <v>36</v>
      </c>
      <c r="J9" s="48"/>
      <c r="K9" s="50">
        <v>7</v>
      </c>
      <c r="L9" s="50"/>
      <c r="M9" s="50">
        <v>23</v>
      </c>
      <c r="N9" s="50"/>
      <c r="O9" s="50">
        <v>16</v>
      </c>
      <c r="P9" s="50"/>
      <c r="Q9" s="50">
        <v>12</v>
      </c>
      <c r="R9" s="50"/>
      <c r="S9" s="50"/>
      <c r="T9" s="50"/>
    </row>
    <row r="10" spans="1:24" ht="32" x14ac:dyDescent="0.2">
      <c r="A10" s="28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19</v>
      </c>
      <c r="X10" s="1" t="s">
        <v>21</v>
      </c>
    </row>
    <row r="11" spans="1:24" x14ac:dyDescent="0.2">
      <c r="A11" s="29">
        <f>O11</f>
        <v>1</v>
      </c>
      <c r="B11" s="16" t="s">
        <v>96</v>
      </c>
      <c r="C11" s="16" t="s">
        <v>97</v>
      </c>
      <c r="D11" s="16" t="s">
        <v>98</v>
      </c>
      <c r="E11" s="16">
        <v>31</v>
      </c>
      <c r="F11" s="26">
        <f t="shared" ref="F11:F26" si="0">IF(E11=0,,($E$9-E11)*$E$7*100/$E$9)</f>
        <v>73.469387755102048</v>
      </c>
      <c r="G11" s="6">
        <v>3</v>
      </c>
      <c r="H11" s="10">
        <f t="shared" ref="H11:H19" si="1">IF(G11=0,,($G$9-G11)*$G$7*100/$G$9)</f>
        <v>150</v>
      </c>
      <c r="I11" s="16">
        <v>26</v>
      </c>
      <c r="J11" s="26">
        <f t="shared" ref="J11:J20" si="2">IF(I11=0,,($I$9-I11)*$I$7*100/$I$9)</f>
        <v>55.555555555555557</v>
      </c>
      <c r="K11" s="6">
        <v>1</v>
      </c>
      <c r="L11" s="10">
        <f t="shared" ref="L11:L16" si="3">IF(K11=0,,($K$9-K11)*$K$7*100/$K$9)</f>
        <v>171.42857142857142</v>
      </c>
      <c r="M11" s="6">
        <v>8</v>
      </c>
      <c r="N11" s="10">
        <f t="shared" ref="N11:N17" si="4">IF(M11=0,,($M$9-M11)*$M$7*100/$M$9)</f>
        <v>130.43478260869566</v>
      </c>
      <c r="O11" s="6">
        <f>ROW(B11)-10</f>
        <v>1</v>
      </c>
      <c r="P11" s="10">
        <f t="shared" ref="P11:P16" si="5">IF(O11=0,,($O$9-O11)*$O$7*100/$O$9)</f>
        <v>187.5</v>
      </c>
      <c r="Q11" s="6">
        <v>1</v>
      </c>
      <c r="R11" s="10">
        <f t="shared" ref="R11:R24" si="6">IF(Q11=0,,($Q$9-Q11)*$Q$7*100/$Q$9)</f>
        <v>183.33333333333334</v>
      </c>
      <c r="S11" s="6"/>
      <c r="T11" s="10">
        <f t="shared" ref="T11:T26" si="7">IF(S11=0,,($S$9-S11)*$S$7*100/$S$9)</f>
        <v>0</v>
      </c>
      <c r="U11" s="11">
        <f t="shared" ref="U11:U26" si="8">SUM(F11+H11+J11+L11+N11+R11)</f>
        <v>764.22163068125803</v>
      </c>
      <c r="V11">
        <v>1</v>
      </c>
      <c r="W11" s="8">
        <f t="shared" ref="W11:W52" si="9">COUNTA(E11,G11,I11,K11,M11,S11,Q11)</f>
        <v>6</v>
      </c>
      <c r="X11" s="20">
        <f t="shared" ref="X11:X52" si="10">W11/$G$3</f>
        <v>0.8571428571428571</v>
      </c>
    </row>
    <row r="12" spans="1:24" x14ac:dyDescent="0.2">
      <c r="A12" s="29">
        <f t="shared" ref="A12:A52" si="11">V12</f>
        <v>2</v>
      </c>
      <c r="B12" s="17" t="s">
        <v>213</v>
      </c>
      <c r="C12" s="17" t="s">
        <v>214</v>
      </c>
      <c r="D12" s="17" t="s">
        <v>101</v>
      </c>
      <c r="E12" s="17"/>
      <c r="F12" s="26">
        <f t="shared" si="0"/>
        <v>0</v>
      </c>
      <c r="G12" s="6">
        <v>2</v>
      </c>
      <c r="H12" s="10">
        <f t="shared" si="1"/>
        <v>166.66666666666666</v>
      </c>
      <c r="I12" s="16">
        <v>30</v>
      </c>
      <c r="J12" s="26">
        <f t="shared" si="2"/>
        <v>33.333333333333336</v>
      </c>
      <c r="K12" s="6">
        <v>5</v>
      </c>
      <c r="L12" s="10">
        <f t="shared" si="3"/>
        <v>57.142857142857146</v>
      </c>
      <c r="M12" s="6">
        <v>13</v>
      </c>
      <c r="N12" s="10">
        <f t="shared" si="4"/>
        <v>86.956521739130437</v>
      </c>
      <c r="O12" s="6"/>
      <c r="P12" s="10">
        <f t="shared" si="5"/>
        <v>0</v>
      </c>
      <c r="Q12" s="6">
        <v>3</v>
      </c>
      <c r="R12" s="10">
        <f t="shared" si="6"/>
        <v>150</v>
      </c>
      <c r="S12" s="6"/>
      <c r="T12" s="10">
        <f t="shared" si="7"/>
        <v>0</v>
      </c>
      <c r="U12" s="11">
        <f t="shared" si="8"/>
        <v>494.0993788819876</v>
      </c>
      <c r="V12" s="6">
        <f t="shared" ref="V12:V52" si="12">ROW(B12)-10</f>
        <v>2</v>
      </c>
      <c r="W12" s="8">
        <f t="shared" si="9"/>
        <v>5</v>
      </c>
      <c r="X12" s="20">
        <f t="shared" si="10"/>
        <v>0.7142857142857143</v>
      </c>
    </row>
    <row r="13" spans="1:24" x14ac:dyDescent="0.2">
      <c r="A13" s="29">
        <f t="shared" si="11"/>
        <v>3</v>
      </c>
      <c r="B13" s="17" t="s">
        <v>153</v>
      </c>
      <c r="C13" s="17" t="s">
        <v>102</v>
      </c>
      <c r="D13" s="17" t="s">
        <v>98</v>
      </c>
      <c r="E13" s="17">
        <v>32</v>
      </c>
      <c r="F13" s="26">
        <f t="shared" si="0"/>
        <v>69.387755102040813</v>
      </c>
      <c r="G13" s="6">
        <v>5</v>
      </c>
      <c r="H13" s="10">
        <f t="shared" si="1"/>
        <v>116.66666666666667</v>
      </c>
      <c r="I13" s="16">
        <v>22</v>
      </c>
      <c r="J13" s="26">
        <f t="shared" si="2"/>
        <v>77.777777777777771</v>
      </c>
      <c r="K13" s="6"/>
      <c r="L13" s="10">
        <f t="shared" si="3"/>
        <v>0</v>
      </c>
      <c r="M13" s="6">
        <v>11</v>
      </c>
      <c r="N13" s="10">
        <f t="shared" si="4"/>
        <v>104.34782608695652</v>
      </c>
      <c r="O13" s="6"/>
      <c r="P13" s="10">
        <f t="shared" si="5"/>
        <v>0</v>
      </c>
      <c r="Q13" s="6">
        <v>5</v>
      </c>
      <c r="R13" s="10">
        <f t="shared" si="6"/>
        <v>116.66666666666667</v>
      </c>
      <c r="S13" s="6"/>
      <c r="T13" s="10">
        <f t="shared" si="7"/>
        <v>0</v>
      </c>
      <c r="U13" s="11">
        <f t="shared" si="8"/>
        <v>484.84669230010843</v>
      </c>
      <c r="V13" s="6">
        <f t="shared" si="12"/>
        <v>3</v>
      </c>
      <c r="W13" s="8">
        <f t="shared" si="9"/>
        <v>5</v>
      </c>
      <c r="X13" s="20">
        <f t="shared" si="10"/>
        <v>0.7142857142857143</v>
      </c>
    </row>
    <row r="14" spans="1:24" x14ac:dyDescent="0.2">
      <c r="A14" s="29">
        <f t="shared" si="11"/>
        <v>4</v>
      </c>
      <c r="B14" s="17" t="s">
        <v>183</v>
      </c>
      <c r="C14" s="17" t="s">
        <v>215</v>
      </c>
      <c r="D14" s="17" t="s">
        <v>99</v>
      </c>
      <c r="E14" s="17"/>
      <c r="F14" s="26">
        <f t="shared" si="0"/>
        <v>0</v>
      </c>
      <c r="G14" s="6">
        <v>3</v>
      </c>
      <c r="H14" s="10">
        <f t="shared" si="1"/>
        <v>150</v>
      </c>
      <c r="I14" s="6"/>
      <c r="J14" s="40">
        <f t="shared" si="2"/>
        <v>0</v>
      </c>
      <c r="K14" s="6"/>
      <c r="L14" s="10">
        <f t="shared" si="3"/>
        <v>0</v>
      </c>
      <c r="M14" s="6">
        <v>15</v>
      </c>
      <c r="N14" s="10">
        <f t="shared" si="4"/>
        <v>69.565217391304344</v>
      </c>
      <c r="O14" s="6"/>
      <c r="P14" s="10">
        <f t="shared" si="5"/>
        <v>0</v>
      </c>
      <c r="Q14" s="6">
        <v>2</v>
      </c>
      <c r="R14" s="10">
        <f t="shared" si="6"/>
        <v>166.66666666666666</v>
      </c>
      <c r="S14" s="6"/>
      <c r="T14" s="10">
        <f t="shared" si="7"/>
        <v>0</v>
      </c>
      <c r="U14" s="11">
        <f t="shared" si="8"/>
        <v>386.231884057971</v>
      </c>
      <c r="V14" s="6">
        <f t="shared" si="12"/>
        <v>4</v>
      </c>
      <c r="W14" s="8">
        <f t="shared" si="9"/>
        <v>3</v>
      </c>
      <c r="X14" s="20">
        <f t="shared" si="10"/>
        <v>0.42857142857142855</v>
      </c>
    </row>
    <row r="15" spans="1:24" x14ac:dyDescent="0.2">
      <c r="A15" s="29">
        <f t="shared" si="11"/>
        <v>5</v>
      </c>
      <c r="B15" s="17" t="s">
        <v>222</v>
      </c>
      <c r="C15" s="17" t="s">
        <v>103</v>
      </c>
      <c r="D15" s="17" t="s">
        <v>98</v>
      </c>
      <c r="E15" s="17"/>
      <c r="F15" s="26">
        <f t="shared" si="0"/>
        <v>0</v>
      </c>
      <c r="G15" s="6">
        <v>9</v>
      </c>
      <c r="H15" s="10">
        <f t="shared" si="1"/>
        <v>50</v>
      </c>
      <c r="I15" s="16">
        <v>23</v>
      </c>
      <c r="J15" s="26">
        <f t="shared" si="2"/>
        <v>72.222222222222229</v>
      </c>
      <c r="K15" s="6"/>
      <c r="L15" s="10">
        <f t="shared" si="3"/>
        <v>0</v>
      </c>
      <c r="M15" s="6"/>
      <c r="N15" s="10">
        <f t="shared" si="4"/>
        <v>0</v>
      </c>
      <c r="O15" s="6"/>
      <c r="P15" s="10">
        <f t="shared" si="5"/>
        <v>0</v>
      </c>
      <c r="Q15" s="6">
        <v>3</v>
      </c>
      <c r="R15" s="10">
        <f t="shared" si="6"/>
        <v>150</v>
      </c>
      <c r="S15" s="6"/>
      <c r="T15" s="10">
        <f t="shared" si="7"/>
        <v>0</v>
      </c>
      <c r="U15" s="11">
        <f t="shared" si="8"/>
        <v>272.22222222222223</v>
      </c>
      <c r="V15" s="6">
        <f t="shared" si="12"/>
        <v>5</v>
      </c>
      <c r="W15" s="8">
        <f t="shared" si="9"/>
        <v>3</v>
      </c>
      <c r="X15" s="20">
        <f t="shared" si="10"/>
        <v>0.42857142857142855</v>
      </c>
    </row>
    <row r="16" spans="1:24" x14ac:dyDescent="0.2">
      <c r="A16" s="29">
        <f t="shared" si="11"/>
        <v>6</v>
      </c>
      <c r="B16" s="17" t="s">
        <v>216</v>
      </c>
      <c r="C16" s="17" t="s">
        <v>217</v>
      </c>
      <c r="D16" s="17" t="s">
        <v>99</v>
      </c>
      <c r="E16" s="17"/>
      <c r="F16" s="26">
        <f t="shared" si="0"/>
        <v>0</v>
      </c>
      <c r="G16" s="6">
        <v>6</v>
      </c>
      <c r="H16" s="10">
        <f t="shared" si="1"/>
        <v>100</v>
      </c>
      <c r="I16" s="16"/>
      <c r="J16" s="26">
        <f t="shared" si="2"/>
        <v>0</v>
      </c>
      <c r="K16" s="6"/>
      <c r="L16" s="10">
        <f t="shared" si="3"/>
        <v>0</v>
      </c>
      <c r="M16" s="6">
        <v>18</v>
      </c>
      <c r="N16" s="10">
        <f t="shared" si="4"/>
        <v>43.478260869565219</v>
      </c>
      <c r="O16" s="6"/>
      <c r="P16" s="10">
        <f t="shared" si="5"/>
        <v>0</v>
      </c>
      <c r="Q16" s="6">
        <v>6</v>
      </c>
      <c r="R16" s="10">
        <f t="shared" si="6"/>
        <v>100</v>
      </c>
      <c r="S16" s="6"/>
      <c r="T16" s="10">
        <f t="shared" si="7"/>
        <v>0</v>
      </c>
      <c r="U16" s="11">
        <f t="shared" si="8"/>
        <v>243.47826086956522</v>
      </c>
      <c r="V16" s="6">
        <f t="shared" si="12"/>
        <v>6</v>
      </c>
      <c r="W16" s="8">
        <f t="shared" si="9"/>
        <v>3</v>
      </c>
      <c r="X16" s="20">
        <f t="shared" si="10"/>
        <v>0.42857142857142855</v>
      </c>
    </row>
    <row r="17" spans="1:24" x14ac:dyDescent="0.2">
      <c r="A17" s="29">
        <f t="shared" si="11"/>
        <v>7</v>
      </c>
      <c r="B17" s="16" t="s">
        <v>218</v>
      </c>
      <c r="C17" s="16" t="s">
        <v>219</v>
      </c>
      <c r="D17" s="16" t="s">
        <v>101</v>
      </c>
      <c r="E17" s="16"/>
      <c r="F17" s="26">
        <f t="shared" si="0"/>
        <v>0</v>
      </c>
      <c r="G17" s="6">
        <v>7</v>
      </c>
      <c r="H17" s="10">
        <f t="shared" si="1"/>
        <v>83.333333333333329</v>
      </c>
      <c r="I17" s="16">
        <v>23</v>
      </c>
      <c r="J17" s="26">
        <f t="shared" si="2"/>
        <v>72.222222222222229</v>
      </c>
      <c r="K17" s="6"/>
      <c r="L17" s="10"/>
      <c r="M17" s="6"/>
      <c r="N17" s="10">
        <f t="shared" si="4"/>
        <v>0</v>
      </c>
      <c r="O17" s="6">
        <v>16</v>
      </c>
      <c r="P17" s="10">
        <f>13/2</f>
        <v>6.5</v>
      </c>
      <c r="Q17" s="6">
        <v>8</v>
      </c>
      <c r="R17" s="10">
        <f t="shared" si="6"/>
        <v>66.666666666666671</v>
      </c>
      <c r="S17" s="6"/>
      <c r="T17" s="10">
        <f t="shared" si="7"/>
        <v>0</v>
      </c>
      <c r="U17" s="11">
        <f t="shared" si="8"/>
        <v>222.22222222222223</v>
      </c>
      <c r="V17" s="6">
        <f t="shared" si="12"/>
        <v>7</v>
      </c>
      <c r="W17" s="8">
        <f t="shared" si="9"/>
        <v>3</v>
      </c>
      <c r="X17" s="20">
        <f t="shared" si="10"/>
        <v>0.42857142857142855</v>
      </c>
    </row>
    <row r="18" spans="1:24" x14ac:dyDescent="0.2">
      <c r="A18" s="29">
        <f t="shared" si="11"/>
        <v>8</v>
      </c>
      <c r="B18" s="17" t="s">
        <v>223</v>
      </c>
      <c r="C18" s="17" t="s">
        <v>224</v>
      </c>
      <c r="D18" s="17" t="s">
        <v>98</v>
      </c>
      <c r="E18" s="17"/>
      <c r="F18" s="26">
        <f t="shared" si="0"/>
        <v>0</v>
      </c>
      <c r="G18" s="6">
        <v>10</v>
      </c>
      <c r="H18" s="10">
        <f t="shared" si="1"/>
        <v>33.333333333333336</v>
      </c>
      <c r="I18" s="16">
        <v>33</v>
      </c>
      <c r="J18" s="26">
        <f t="shared" si="2"/>
        <v>16.666666666666668</v>
      </c>
      <c r="K18" s="6"/>
      <c r="L18" s="10">
        <f t="shared" ref="L18:L26" si="13">IF(K18=0,,($K$9-K18)*$K$7*100/$K$9)</f>
        <v>0</v>
      </c>
      <c r="M18" s="6">
        <v>23</v>
      </c>
      <c r="N18" s="10">
        <f>9/2</f>
        <v>4.5</v>
      </c>
      <c r="O18" s="6"/>
      <c r="P18" s="10">
        <f t="shared" ref="P18:P26" si="14">IF(O18=0,,($O$9-O18)*$O$7*100/$O$9)</f>
        <v>0</v>
      </c>
      <c r="Q18" s="6">
        <v>7</v>
      </c>
      <c r="R18" s="10">
        <f t="shared" si="6"/>
        <v>83.333333333333329</v>
      </c>
      <c r="S18" s="6"/>
      <c r="T18" s="10">
        <f t="shared" si="7"/>
        <v>0</v>
      </c>
      <c r="U18" s="11">
        <f t="shared" si="8"/>
        <v>137.83333333333331</v>
      </c>
      <c r="V18" s="6">
        <f t="shared" si="12"/>
        <v>8</v>
      </c>
      <c r="W18" s="8">
        <f t="shared" si="9"/>
        <v>4</v>
      </c>
      <c r="X18" s="20">
        <f t="shared" si="10"/>
        <v>0.5714285714285714</v>
      </c>
    </row>
    <row r="19" spans="1:24" x14ac:dyDescent="0.2">
      <c r="A19" s="29">
        <f t="shared" si="11"/>
        <v>9</v>
      </c>
      <c r="B19" s="17" t="s">
        <v>220</v>
      </c>
      <c r="C19" s="16" t="s">
        <v>221</v>
      </c>
      <c r="D19" s="17" t="s">
        <v>99</v>
      </c>
      <c r="E19" s="17"/>
      <c r="F19" s="26">
        <f t="shared" si="0"/>
        <v>0</v>
      </c>
      <c r="G19" s="6">
        <v>8</v>
      </c>
      <c r="H19" s="10">
        <f t="shared" si="1"/>
        <v>66.666666666666671</v>
      </c>
      <c r="I19" s="6"/>
      <c r="J19" s="40">
        <f t="shared" si="2"/>
        <v>0</v>
      </c>
      <c r="K19" s="6"/>
      <c r="L19" s="10">
        <f t="shared" si="13"/>
        <v>0</v>
      </c>
      <c r="M19" s="6">
        <v>19</v>
      </c>
      <c r="N19" s="10">
        <f>IF(M19=0,,($M$9-M19)*$M$7*100/$M$9)</f>
        <v>34.782608695652172</v>
      </c>
      <c r="O19" s="6"/>
      <c r="P19" s="10">
        <f t="shared" si="14"/>
        <v>0</v>
      </c>
      <c r="Q19" s="6"/>
      <c r="R19" s="10">
        <f t="shared" si="6"/>
        <v>0</v>
      </c>
      <c r="S19" s="6"/>
      <c r="T19" s="10">
        <f t="shared" si="7"/>
        <v>0</v>
      </c>
      <c r="U19" s="11">
        <f t="shared" si="8"/>
        <v>101.44927536231884</v>
      </c>
      <c r="V19" s="6">
        <f t="shared" si="12"/>
        <v>9</v>
      </c>
      <c r="W19" s="8">
        <f t="shared" si="9"/>
        <v>2</v>
      </c>
      <c r="X19" s="20">
        <f t="shared" si="10"/>
        <v>0.2857142857142857</v>
      </c>
    </row>
    <row r="20" spans="1:24" x14ac:dyDescent="0.2">
      <c r="A20" s="29">
        <f t="shared" si="11"/>
        <v>10</v>
      </c>
      <c r="B20" s="16" t="s">
        <v>226</v>
      </c>
      <c r="C20" s="16" t="s">
        <v>227</v>
      </c>
      <c r="D20" s="17" t="s">
        <v>101</v>
      </c>
      <c r="E20" s="16"/>
      <c r="F20" s="26">
        <f t="shared" si="0"/>
        <v>0</v>
      </c>
      <c r="G20" s="6">
        <v>12</v>
      </c>
      <c r="H20" s="10">
        <f>17/2</f>
        <v>8.5</v>
      </c>
      <c r="I20" s="6"/>
      <c r="J20" s="10">
        <f t="shared" si="2"/>
        <v>0</v>
      </c>
      <c r="K20" s="6"/>
      <c r="L20" s="10">
        <f t="shared" si="13"/>
        <v>0</v>
      </c>
      <c r="M20" s="6"/>
      <c r="N20" s="10">
        <f>IF(M20=0,,($M$9-M20)*$M$7*100/$M$9)</f>
        <v>0</v>
      </c>
      <c r="O20" s="6">
        <v>14</v>
      </c>
      <c r="P20" s="10">
        <f t="shared" si="14"/>
        <v>25</v>
      </c>
      <c r="Q20" s="6">
        <v>9</v>
      </c>
      <c r="R20" s="10">
        <f t="shared" si="6"/>
        <v>50</v>
      </c>
      <c r="S20" s="6"/>
      <c r="T20" s="10">
        <f t="shared" si="7"/>
        <v>0</v>
      </c>
      <c r="U20" s="11">
        <f t="shared" si="8"/>
        <v>58.5</v>
      </c>
      <c r="V20" s="6">
        <f t="shared" si="12"/>
        <v>10</v>
      </c>
      <c r="W20" s="8">
        <f t="shared" si="9"/>
        <v>2</v>
      </c>
      <c r="X20" s="20">
        <f t="shared" si="10"/>
        <v>0.2857142857142857</v>
      </c>
    </row>
    <row r="21" spans="1:24" x14ac:dyDescent="0.2">
      <c r="A21" s="29">
        <f t="shared" si="11"/>
        <v>11</v>
      </c>
      <c r="B21" s="16" t="s">
        <v>363</v>
      </c>
      <c r="C21" s="16" t="s">
        <v>364</v>
      </c>
      <c r="D21" s="16" t="s">
        <v>98</v>
      </c>
      <c r="E21" s="16"/>
      <c r="F21" s="26">
        <f t="shared" si="0"/>
        <v>0</v>
      </c>
      <c r="G21" s="6"/>
      <c r="H21" s="10">
        <f t="shared" ref="H21:H26" si="15">IF(G21=0,,($G$9-G21)*$G$7*100/$G$9)</f>
        <v>0</v>
      </c>
      <c r="I21" s="16"/>
      <c r="J21" s="26"/>
      <c r="K21" s="6"/>
      <c r="L21" s="10">
        <f t="shared" si="13"/>
        <v>0</v>
      </c>
      <c r="M21" s="6">
        <v>21</v>
      </c>
      <c r="N21" s="10">
        <f>IF(M21=0,,($M$9-M21)*$M$7*100/$M$9)</f>
        <v>17.391304347826086</v>
      </c>
      <c r="O21" s="6"/>
      <c r="P21" s="10">
        <f t="shared" si="14"/>
        <v>0</v>
      </c>
      <c r="Q21" s="6">
        <v>10</v>
      </c>
      <c r="R21" s="10">
        <f t="shared" si="6"/>
        <v>33.333333333333336</v>
      </c>
      <c r="S21" s="6"/>
      <c r="T21" s="10">
        <f t="shared" si="7"/>
        <v>0</v>
      </c>
      <c r="U21" s="11">
        <f t="shared" si="8"/>
        <v>50.724637681159422</v>
      </c>
      <c r="V21" s="6">
        <f t="shared" si="12"/>
        <v>11</v>
      </c>
      <c r="W21" s="8">
        <f t="shared" si="9"/>
        <v>2</v>
      </c>
      <c r="X21" s="20">
        <f t="shared" si="10"/>
        <v>0.2857142857142857</v>
      </c>
    </row>
    <row r="22" spans="1:24" x14ac:dyDescent="0.2">
      <c r="A22" s="29">
        <f t="shared" si="11"/>
        <v>12</v>
      </c>
      <c r="B22" s="17" t="s">
        <v>225</v>
      </c>
      <c r="C22" s="17" t="s">
        <v>92</v>
      </c>
      <c r="D22" s="17" t="s">
        <v>228</v>
      </c>
      <c r="E22" s="17"/>
      <c r="F22" s="26">
        <f t="shared" si="0"/>
        <v>0</v>
      </c>
      <c r="G22" s="6">
        <v>11</v>
      </c>
      <c r="H22" s="10">
        <f t="shared" si="15"/>
        <v>16.666666666666668</v>
      </c>
      <c r="I22" s="6"/>
      <c r="J22" s="10">
        <f>IF(I22=0,,($I$9-I22)*$I$7*100/$I$9)</f>
        <v>0</v>
      </c>
      <c r="K22" s="6"/>
      <c r="L22" s="10">
        <f t="shared" si="13"/>
        <v>0</v>
      </c>
      <c r="M22" s="6"/>
      <c r="N22" s="10"/>
      <c r="O22" s="6"/>
      <c r="P22" s="10">
        <f t="shared" si="14"/>
        <v>0</v>
      </c>
      <c r="Q22" s="6"/>
      <c r="R22" s="10">
        <f t="shared" si="6"/>
        <v>0</v>
      </c>
      <c r="S22" s="6"/>
      <c r="T22" s="10">
        <f t="shared" si="7"/>
        <v>0</v>
      </c>
      <c r="U22" s="11">
        <f t="shared" si="8"/>
        <v>16.666666666666668</v>
      </c>
      <c r="V22" s="6">
        <f t="shared" si="12"/>
        <v>12</v>
      </c>
      <c r="W22" s="8">
        <f t="shared" si="9"/>
        <v>1</v>
      </c>
      <c r="X22" s="20">
        <f t="shared" si="10"/>
        <v>0.14285714285714285</v>
      </c>
    </row>
    <row r="23" spans="1:24" x14ac:dyDescent="0.2">
      <c r="A23" s="29">
        <f t="shared" si="11"/>
        <v>13</v>
      </c>
      <c r="B23" s="17" t="s">
        <v>388</v>
      </c>
      <c r="C23" s="17" t="s">
        <v>389</v>
      </c>
      <c r="D23" s="17" t="s">
        <v>98</v>
      </c>
      <c r="E23" s="16"/>
      <c r="F23" s="26">
        <f t="shared" si="0"/>
        <v>0</v>
      </c>
      <c r="G23" s="6"/>
      <c r="H23" s="10">
        <f t="shared" si="15"/>
        <v>0</v>
      </c>
      <c r="I23" s="6"/>
      <c r="J23" s="10">
        <f>IF(I23=0,,($I$9-I23)*$I$7*100/$I$9)</f>
        <v>0</v>
      </c>
      <c r="K23" s="6"/>
      <c r="L23" s="10">
        <f t="shared" si="13"/>
        <v>0</v>
      </c>
      <c r="M23" s="6"/>
      <c r="N23" s="10">
        <f>IF(M23=0,,($M$9-M23)*$M$7*100/$M$9)</f>
        <v>0</v>
      </c>
      <c r="O23" s="6"/>
      <c r="P23" s="10">
        <f t="shared" si="14"/>
        <v>0</v>
      </c>
      <c r="Q23" s="6">
        <v>11</v>
      </c>
      <c r="R23" s="10">
        <f t="shared" si="6"/>
        <v>16.666666666666668</v>
      </c>
      <c r="S23" s="6"/>
      <c r="T23" s="10">
        <f t="shared" si="7"/>
        <v>0</v>
      </c>
      <c r="U23" s="11">
        <f t="shared" si="8"/>
        <v>16.666666666666668</v>
      </c>
      <c r="V23" s="6">
        <f t="shared" si="12"/>
        <v>13</v>
      </c>
      <c r="W23" s="8">
        <f t="shared" si="9"/>
        <v>1</v>
      </c>
      <c r="X23" s="20">
        <f t="shared" si="10"/>
        <v>0.14285714285714285</v>
      </c>
    </row>
    <row r="24" spans="1:24" x14ac:dyDescent="0.2">
      <c r="A24" s="29">
        <f t="shared" si="11"/>
        <v>14</v>
      </c>
      <c r="B24" s="17" t="s">
        <v>365</v>
      </c>
      <c r="C24" s="17" t="s">
        <v>366</v>
      </c>
      <c r="D24" s="16" t="s">
        <v>98</v>
      </c>
      <c r="E24" s="16"/>
      <c r="F24" s="26">
        <f t="shared" si="0"/>
        <v>0</v>
      </c>
      <c r="G24" s="6"/>
      <c r="H24" s="10">
        <f t="shared" si="15"/>
        <v>0</v>
      </c>
      <c r="I24" s="6"/>
      <c r="J24" s="10">
        <f>IF(I24=0,,($I$9-I24)*$I$7*100/$I$9)</f>
        <v>0</v>
      </c>
      <c r="K24" s="6"/>
      <c r="L24" s="10">
        <f t="shared" si="13"/>
        <v>0</v>
      </c>
      <c r="M24" s="6">
        <v>22</v>
      </c>
      <c r="N24" s="10">
        <f>IF(M24=0,,($M$9-M24)*$M$7*100/$M$9)</f>
        <v>8.695652173913043</v>
      </c>
      <c r="O24" s="6"/>
      <c r="P24" s="10">
        <f t="shared" si="14"/>
        <v>0</v>
      </c>
      <c r="Q24" s="6"/>
      <c r="R24" s="10">
        <f t="shared" si="6"/>
        <v>0</v>
      </c>
      <c r="S24" s="6"/>
      <c r="T24" s="10">
        <f t="shared" si="7"/>
        <v>0</v>
      </c>
      <c r="U24" s="11">
        <f t="shared" si="8"/>
        <v>8.695652173913043</v>
      </c>
      <c r="V24" s="6">
        <f t="shared" si="12"/>
        <v>14</v>
      </c>
      <c r="W24" s="8">
        <f t="shared" si="9"/>
        <v>1</v>
      </c>
      <c r="X24" s="20">
        <f t="shared" si="10"/>
        <v>0.14285714285714285</v>
      </c>
    </row>
    <row r="25" spans="1:24" x14ac:dyDescent="0.2">
      <c r="A25" s="29">
        <f t="shared" si="11"/>
        <v>15</v>
      </c>
      <c r="B25" s="17" t="s">
        <v>347</v>
      </c>
      <c r="C25" s="17" t="s">
        <v>214</v>
      </c>
      <c r="D25" s="17" t="s">
        <v>98</v>
      </c>
      <c r="E25" s="16"/>
      <c r="F25" s="26">
        <f t="shared" si="0"/>
        <v>0</v>
      </c>
      <c r="G25" s="6"/>
      <c r="H25" s="10">
        <f t="shared" si="15"/>
        <v>0</v>
      </c>
      <c r="I25" s="6"/>
      <c r="J25" s="10">
        <f>IF(I25=0,,($I$9-I25)*$I$7*100/$I$9)</f>
        <v>0</v>
      </c>
      <c r="K25" s="6"/>
      <c r="L25" s="10">
        <f t="shared" si="13"/>
        <v>0</v>
      </c>
      <c r="M25" s="6"/>
      <c r="N25" s="10">
        <f>IF(M25=0,,($M$9-M25)*$M$7*100/$M$9)</f>
        <v>0</v>
      </c>
      <c r="O25" s="6"/>
      <c r="P25" s="10">
        <f t="shared" si="14"/>
        <v>0</v>
      </c>
      <c r="Q25" s="6">
        <v>12</v>
      </c>
      <c r="R25" s="10">
        <v>8.5</v>
      </c>
      <c r="S25" s="6"/>
      <c r="T25" s="10">
        <f t="shared" si="7"/>
        <v>0</v>
      </c>
      <c r="U25" s="11">
        <f t="shared" si="8"/>
        <v>8.5</v>
      </c>
      <c r="V25" s="6">
        <f t="shared" si="12"/>
        <v>15</v>
      </c>
      <c r="W25" s="8">
        <f t="shared" si="9"/>
        <v>1</v>
      </c>
      <c r="X25" s="20">
        <f t="shared" si="10"/>
        <v>0.14285714285714285</v>
      </c>
    </row>
    <row r="26" spans="1:24" x14ac:dyDescent="0.2">
      <c r="A26" s="29">
        <f t="shared" si="11"/>
        <v>16</v>
      </c>
      <c r="B26" s="16"/>
      <c r="C26" s="16"/>
      <c r="D26" s="16"/>
      <c r="E26" s="16"/>
      <c r="F26" s="26">
        <f t="shared" si="0"/>
        <v>0</v>
      </c>
      <c r="G26" s="6"/>
      <c r="H26" s="10">
        <f t="shared" si="15"/>
        <v>0</v>
      </c>
      <c r="I26" s="6"/>
      <c r="J26" s="10">
        <f>IF(I26=0,,($I$9-I26)*$I$7*100/$I$9)</f>
        <v>0</v>
      </c>
      <c r="K26" s="6"/>
      <c r="L26" s="10">
        <f t="shared" si="13"/>
        <v>0</v>
      </c>
      <c r="M26" s="6"/>
      <c r="N26" s="10">
        <f>IF(M26=0,,($M$9-M26)*$M$7*100/$M$9)</f>
        <v>0</v>
      </c>
      <c r="O26" s="6"/>
      <c r="P26" s="10">
        <f t="shared" si="14"/>
        <v>0</v>
      </c>
      <c r="Q26" s="6"/>
      <c r="R26" s="10">
        <f>IF(Q26=0,,($Q$9-Q26)*$Q$7*100/$Q$9)</f>
        <v>0</v>
      </c>
      <c r="S26" s="6"/>
      <c r="T26" s="10">
        <f t="shared" si="7"/>
        <v>0</v>
      </c>
      <c r="U26" s="11">
        <f t="shared" si="8"/>
        <v>0</v>
      </c>
      <c r="V26" s="6">
        <f t="shared" si="12"/>
        <v>16</v>
      </c>
      <c r="W26" s="8">
        <f t="shared" si="9"/>
        <v>0</v>
      </c>
      <c r="X26" s="20">
        <f t="shared" si="10"/>
        <v>0</v>
      </c>
    </row>
    <row r="27" spans="1:24" x14ac:dyDescent="0.2">
      <c r="A27" s="29">
        <f t="shared" si="11"/>
        <v>17</v>
      </c>
      <c r="B27" s="17"/>
      <c r="C27" s="27"/>
      <c r="D27" s="17"/>
      <c r="E27" s="16"/>
      <c r="F27" s="26">
        <f t="shared" ref="F27:F52" si="16">IF(E27=0,,($E$9-E27)*$E$7*100/$E$9)</f>
        <v>0</v>
      </c>
      <c r="G27" s="6"/>
      <c r="H27" s="10">
        <f t="shared" ref="H27:H52" si="17">IF(G27=0,,($G$9-G27)*$G$7*100/$G$9)</f>
        <v>0</v>
      </c>
      <c r="I27" s="6"/>
      <c r="J27" s="10">
        <f t="shared" ref="J27:J52" si="18">IF(I27=0,,($I$9-I27)*$I$7*100/$I$9)</f>
        <v>0</v>
      </c>
      <c r="K27" s="6"/>
      <c r="L27" s="10">
        <f t="shared" ref="L27:L52" si="19">IF(K27=0,,($K$9-K27)*$K$7*100/$K$9)</f>
        <v>0</v>
      </c>
      <c r="M27" s="6"/>
      <c r="N27" s="10">
        <f t="shared" ref="N27:N52" si="20">IF(M27=0,,($M$9-M27)*$M$7*100/$M$9)</f>
        <v>0</v>
      </c>
      <c r="O27" s="6"/>
      <c r="P27" s="10">
        <f t="shared" ref="P27:P52" si="21">IF(O27=0,,($O$9-O27)*$O$7*100/$O$9)</f>
        <v>0</v>
      </c>
      <c r="Q27" s="6"/>
      <c r="R27" s="10">
        <f t="shared" ref="R27:R52" si="22">IF(Q27=0,,($Q$9-Q27)*$Q$7*100/$Q$9)</f>
        <v>0</v>
      </c>
      <c r="S27" s="6"/>
      <c r="T27" s="10">
        <f t="shared" ref="T27:T52" si="23">IF(S27=0,,($S$9-S27)*$S$7*100/$S$9)</f>
        <v>0</v>
      </c>
      <c r="U27" s="11">
        <f t="shared" ref="U27:U52" si="24">SUM(F27+H27+J27+L27+N27+R27)</f>
        <v>0</v>
      </c>
      <c r="V27" s="6">
        <f t="shared" si="12"/>
        <v>17</v>
      </c>
      <c r="W27" s="8">
        <f t="shared" si="9"/>
        <v>0</v>
      </c>
      <c r="X27" s="20">
        <f t="shared" si="10"/>
        <v>0</v>
      </c>
    </row>
    <row r="28" spans="1:24" x14ac:dyDescent="0.2">
      <c r="A28" s="29">
        <f t="shared" si="11"/>
        <v>18</v>
      </c>
      <c r="B28" s="17"/>
      <c r="C28" s="17"/>
      <c r="D28" s="17"/>
      <c r="E28" s="6"/>
      <c r="F28" s="10">
        <f t="shared" si="16"/>
        <v>0</v>
      </c>
      <c r="G28" s="6"/>
      <c r="H28" s="10">
        <f t="shared" si="17"/>
        <v>0</v>
      </c>
      <c r="I28" s="6"/>
      <c r="J28" s="10">
        <f t="shared" si="18"/>
        <v>0</v>
      </c>
      <c r="K28" s="6"/>
      <c r="L28" s="10">
        <f t="shared" si="19"/>
        <v>0</v>
      </c>
      <c r="M28" s="6"/>
      <c r="N28" s="10">
        <f t="shared" si="20"/>
        <v>0</v>
      </c>
      <c r="O28" s="6"/>
      <c r="P28" s="10">
        <f t="shared" si="21"/>
        <v>0</v>
      </c>
      <c r="Q28" s="6"/>
      <c r="R28" s="10">
        <f t="shared" si="22"/>
        <v>0</v>
      </c>
      <c r="S28" s="6"/>
      <c r="T28" s="10">
        <f t="shared" si="23"/>
        <v>0</v>
      </c>
      <c r="U28" s="11">
        <f t="shared" si="24"/>
        <v>0</v>
      </c>
      <c r="V28" s="6">
        <f t="shared" si="12"/>
        <v>18</v>
      </c>
      <c r="W28" s="8">
        <f t="shared" si="9"/>
        <v>0</v>
      </c>
      <c r="X28" s="20">
        <f t="shared" si="10"/>
        <v>0</v>
      </c>
    </row>
    <row r="29" spans="1:24" x14ac:dyDescent="0.2">
      <c r="A29" s="29">
        <f t="shared" si="11"/>
        <v>19</v>
      </c>
      <c r="B29" s="17"/>
      <c r="C29" s="17"/>
      <c r="D29" s="17"/>
      <c r="E29" s="6"/>
      <c r="F29" s="10">
        <f t="shared" si="16"/>
        <v>0</v>
      </c>
      <c r="G29" s="6"/>
      <c r="H29" s="10">
        <f t="shared" si="17"/>
        <v>0</v>
      </c>
      <c r="I29" s="6"/>
      <c r="J29" s="10">
        <f t="shared" si="18"/>
        <v>0</v>
      </c>
      <c r="K29" s="6"/>
      <c r="L29" s="10">
        <f t="shared" si="19"/>
        <v>0</v>
      </c>
      <c r="M29" s="6"/>
      <c r="N29" s="10">
        <f t="shared" si="20"/>
        <v>0</v>
      </c>
      <c r="O29" s="6"/>
      <c r="P29" s="10">
        <f t="shared" si="21"/>
        <v>0</v>
      </c>
      <c r="Q29" s="6"/>
      <c r="R29" s="10">
        <f t="shared" si="22"/>
        <v>0</v>
      </c>
      <c r="S29" s="6"/>
      <c r="T29" s="10">
        <f t="shared" si="23"/>
        <v>0</v>
      </c>
      <c r="U29" s="11">
        <f t="shared" si="24"/>
        <v>0</v>
      </c>
      <c r="V29" s="6">
        <f t="shared" si="12"/>
        <v>19</v>
      </c>
      <c r="W29" s="8">
        <f t="shared" si="9"/>
        <v>0</v>
      </c>
      <c r="X29" s="20">
        <f t="shared" si="10"/>
        <v>0</v>
      </c>
    </row>
    <row r="30" spans="1:24" x14ac:dyDescent="0.2">
      <c r="A30" s="29">
        <f t="shared" si="11"/>
        <v>20</v>
      </c>
      <c r="B30" s="16"/>
      <c r="C30" s="16"/>
      <c r="D30" s="16"/>
      <c r="E30" s="6"/>
      <c r="F30" s="10">
        <f t="shared" si="16"/>
        <v>0</v>
      </c>
      <c r="G30" s="6"/>
      <c r="H30" s="10">
        <f t="shared" si="17"/>
        <v>0</v>
      </c>
      <c r="I30" s="6"/>
      <c r="J30" s="10">
        <f t="shared" si="18"/>
        <v>0</v>
      </c>
      <c r="K30" s="6"/>
      <c r="L30" s="10">
        <f t="shared" si="19"/>
        <v>0</v>
      </c>
      <c r="M30" s="6"/>
      <c r="N30" s="10">
        <f t="shared" si="20"/>
        <v>0</v>
      </c>
      <c r="O30" s="6"/>
      <c r="P30" s="10">
        <f t="shared" si="21"/>
        <v>0</v>
      </c>
      <c r="Q30" s="6"/>
      <c r="R30" s="10">
        <f t="shared" si="22"/>
        <v>0</v>
      </c>
      <c r="S30" s="6"/>
      <c r="T30" s="10">
        <f t="shared" si="23"/>
        <v>0</v>
      </c>
      <c r="U30" s="11">
        <f t="shared" si="24"/>
        <v>0</v>
      </c>
      <c r="V30" s="6">
        <f t="shared" si="12"/>
        <v>20</v>
      </c>
      <c r="W30" s="8">
        <f t="shared" si="9"/>
        <v>0</v>
      </c>
      <c r="X30" s="20">
        <f t="shared" si="10"/>
        <v>0</v>
      </c>
    </row>
    <row r="31" spans="1:24" x14ac:dyDescent="0.2">
      <c r="A31" s="29">
        <f t="shared" si="11"/>
        <v>21</v>
      </c>
      <c r="B31" s="17"/>
      <c r="C31" s="17"/>
      <c r="D31" s="17"/>
      <c r="E31" s="6"/>
      <c r="F31" s="10">
        <f t="shared" si="16"/>
        <v>0</v>
      </c>
      <c r="G31" s="6"/>
      <c r="H31" s="10">
        <f t="shared" si="17"/>
        <v>0</v>
      </c>
      <c r="I31" s="6"/>
      <c r="J31" s="10">
        <f t="shared" si="18"/>
        <v>0</v>
      </c>
      <c r="K31" s="6"/>
      <c r="L31" s="10">
        <f t="shared" si="19"/>
        <v>0</v>
      </c>
      <c r="M31" s="6"/>
      <c r="N31" s="10">
        <f t="shared" si="20"/>
        <v>0</v>
      </c>
      <c r="O31" s="6"/>
      <c r="P31" s="10">
        <f t="shared" si="21"/>
        <v>0</v>
      </c>
      <c r="Q31" s="6"/>
      <c r="R31" s="10">
        <f t="shared" si="22"/>
        <v>0</v>
      </c>
      <c r="S31" s="6"/>
      <c r="T31" s="10">
        <f t="shared" si="23"/>
        <v>0</v>
      </c>
      <c r="U31" s="11">
        <f t="shared" si="24"/>
        <v>0</v>
      </c>
      <c r="V31" s="6">
        <f t="shared" si="12"/>
        <v>21</v>
      </c>
      <c r="W31" s="8">
        <f t="shared" si="9"/>
        <v>0</v>
      </c>
      <c r="X31" s="20">
        <f t="shared" si="10"/>
        <v>0</v>
      </c>
    </row>
    <row r="32" spans="1:24" x14ac:dyDescent="0.2">
      <c r="A32" s="30">
        <f t="shared" si="11"/>
        <v>22</v>
      </c>
      <c r="B32" s="17"/>
      <c r="C32" s="17"/>
      <c r="D32" s="17"/>
      <c r="E32" s="6"/>
      <c r="F32" s="10">
        <f t="shared" si="16"/>
        <v>0</v>
      </c>
      <c r="G32" s="6"/>
      <c r="H32" s="10">
        <f t="shared" si="17"/>
        <v>0</v>
      </c>
      <c r="I32" s="6"/>
      <c r="J32" s="10">
        <f t="shared" si="18"/>
        <v>0</v>
      </c>
      <c r="K32" s="6"/>
      <c r="L32" s="10">
        <f t="shared" si="19"/>
        <v>0</v>
      </c>
      <c r="M32" s="6"/>
      <c r="N32" s="10">
        <f t="shared" si="20"/>
        <v>0</v>
      </c>
      <c r="O32" s="6"/>
      <c r="P32" s="10">
        <f t="shared" si="21"/>
        <v>0</v>
      </c>
      <c r="Q32" s="6"/>
      <c r="R32" s="10">
        <f t="shared" si="22"/>
        <v>0</v>
      </c>
      <c r="S32" s="6"/>
      <c r="T32" s="10">
        <f t="shared" si="23"/>
        <v>0</v>
      </c>
      <c r="U32" s="11">
        <f t="shared" si="24"/>
        <v>0</v>
      </c>
      <c r="V32" s="6">
        <f t="shared" si="12"/>
        <v>22</v>
      </c>
      <c r="W32" s="8">
        <f t="shared" si="9"/>
        <v>0</v>
      </c>
      <c r="X32" s="20">
        <f t="shared" si="10"/>
        <v>0</v>
      </c>
    </row>
    <row r="33" spans="1:24" x14ac:dyDescent="0.2">
      <c r="A33" s="17">
        <f t="shared" si="11"/>
        <v>23</v>
      </c>
      <c r="B33" s="17"/>
      <c r="C33" s="17"/>
      <c r="D33" s="16"/>
      <c r="E33" s="6"/>
      <c r="F33" s="10">
        <f t="shared" si="16"/>
        <v>0</v>
      </c>
      <c r="G33" s="6"/>
      <c r="H33" s="10">
        <f t="shared" si="17"/>
        <v>0</v>
      </c>
      <c r="I33" s="6"/>
      <c r="J33" s="10">
        <f t="shared" si="18"/>
        <v>0</v>
      </c>
      <c r="K33" s="6"/>
      <c r="L33" s="10">
        <f t="shared" si="19"/>
        <v>0</v>
      </c>
      <c r="M33" s="6"/>
      <c r="N33" s="10">
        <f t="shared" si="20"/>
        <v>0</v>
      </c>
      <c r="O33" s="6"/>
      <c r="P33" s="10">
        <f t="shared" si="21"/>
        <v>0</v>
      </c>
      <c r="Q33" s="6"/>
      <c r="R33" s="10">
        <f t="shared" si="22"/>
        <v>0</v>
      </c>
      <c r="S33" s="6"/>
      <c r="T33" s="10">
        <f t="shared" si="23"/>
        <v>0</v>
      </c>
      <c r="U33" s="11">
        <f t="shared" si="24"/>
        <v>0</v>
      </c>
      <c r="V33" s="6">
        <f t="shared" si="12"/>
        <v>23</v>
      </c>
      <c r="W33" s="8">
        <f t="shared" si="9"/>
        <v>0</v>
      </c>
      <c r="X33" s="20">
        <f t="shared" si="10"/>
        <v>0</v>
      </c>
    </row>
    <row r="34" spans="1:24" x14ac:dyDescent="0.2">
      <c r="A34" s="29">
        <f t="shared" si="11"/>
        <v>24</v>
      </c>
      <c r="B34" s="17"/>
      <c r="C34" s="17"/>
      <c r="D34" s="17"/>
      <c r="E34" s="6"/>
      <c r="F34" s="10">
        <f t="shared" si="16"/>
        <v>0</v>
      </c>
      <c r="G34" s="6"/>
      <c r="H34" s="10">
        <f t="shared" si="17"/>
        <v>0</v>
      </c>
      <c r="I34" s="6"/>
      <c r="J34" s="10">
        <f t="shared" si="18"/>
        <v>0</v>
      </c>
      <c r="K34" s="6"/>
      <c r="L34" s="10">
        <f t="shared" si="19"/>
        <v>0</v>
      </c>
      <c r="M34" s="6"/>
      <c r="N34" s="10">
        <f t="shared" si="20"/>
        <v>0</v>
      </c>
      <c r="O34" s="6"/>
      <c r="P34" s="10">
        <f t="shared" si="21"/>
        <v>0</v>
      </c>
      <c r="Q34" s="6"/>
      <c r="R34" s="10">
        <f t="shared" si="22"/>
        <v>0</v>
      </c>
      <c r="S34" s="6"/>
      <c r="T34" s="10">
        <f t="shared" si="23"/>
        <v>0</v>
      </c>
      <c r="U34" s="11">
        <f t="shared" si="24"/>
        <v>0</v>
      </c>
      <c r="V34" s="6">
        <f t="shared" si="12"/>
        <v>24</v>
      </c>
      <c r="W34" s="8">
        <f t="shared" si="9"/>
        <v>0</v>
      </c>
      <c r="X34" s="20">
        <f t="shared" si="10"/>
        <v>0</v>
      </c>
    </row>
    <row r="35" spans="1:24" x14ac:dyDescent="0.2">
      <c r="A35" s="30">
        <f t="shared" si="11"/>
        <v>25</v>
      </c>
      <c r="B35" s="17"/>
      <c r="C35" s="17"/>
      <c r="D35" s="17"/>
      <c r="E35" s="6"/>
      <c r="F35" s="10">
        <f t="shared" si="16"/>
        <v>0</v>
      </c>
      <c r="G35" s="6"/>
      <c r="H35" s="10">
        <f t="shared" si="17"/>
        <v>0</v>
      </c>
      <c r="I35" s="6"/>
      <c r="J35" s="10">
        <f t="shared" si="18"/>
        <v>0</v>
      </c>
      <c r="K35" s="6"/>
      <c r="L35" s="10">
        <f t="shared" si="19"/>
        <v>0</v>
      </c>
      <c r="M35" s="6"/>
      <c r="N35" s="10">
        <f t="shared" si="20"/>
        <v>0</v>
      </c>
      <c r="O35" s="6"/>
      <c r="P35" s="10">
        <f t="shared" si="21"/>
        <v>0</v>
      </c>
      <c r="Q35" s="6"/>
      <c r="R35" s="10">
        <f t="shared" si="22"/>
        <v>0</v>
      </c>
      <c r="S35" s="6"/>
      <c r="T35" s="10">
        <f t="shared" si="23"/>
        <v>0</v>
      </c>
      <c r="U35" s="11">
        <f t="shared" si="24"/>
        <v>0</v>
      </c>
      <c r="V35" s="6">
        <f t="shared" si="12"/>
        <v>25</v>
      </c>
      <c r="W35" s="8">
        <f t="shared" si="9"/>
        <v>0</v>
      </c>
      <c r="X35" s="20">
        <f t="shared" si="10"/>
        <v>0</v>
      </c>
    </row>
    <row r="36" spans="1:24" x14ac:dyDescent="0.2">
      <c r="A36" s="29">
        <f t="shared" si="11"/>
        <v>26</v>
      </c>
      <c r="B36" s="17"/>
      <c r="C36" s="17"/>
      <c r="D36" s="16"/>
      <c r="E36" s="6"/>
      <c r="F36" s="10">
        <f t="shared" si="16"/>
        <v>0</v>
      </c>
      <c r="G36" s="6"/>
      <c r="H36" s="10">
        <f t="shared" si="17"/>
        <v>0</v>
      </c>
      <c r="I36" s="6"/>
      <c r="J36" s="10">
        <f t="shared" si="18"/>
        <v>0</v>
      </c>
      <c r="K36" s="6"/>
      <c r="L36" s="10">
        <f t="shared" si="19"/>
        <v>0</v>
      </c>
      <c r="M36" s="6"/>
      <c r="N36" s="10">
        <f t="shared" si="20"/>
        <v>0</v>
      </c>
      <c r="O36" s="6"/>
      <c r="P36" s="10">
        <f t="shared" si="21"/>
        <v>0</v>
      </c>
      <c r="Q36" s="6"/>
      <c r="R36" s="10">
        <f t="shared" si="22"/>
        <v>0</v>
      </c>
      <c r="S36" s="6"/>
      <c r="T36" s="10">
        <f t="shared" si="23"/>
        <v>0</v>
      </c>
      <c r="U36" s="11">
        <f t="shared" si="24"/>
        <v>0</v>
      </c>
      <c r="V36" s="6">
        <f t="shared" si="12"/>
        <v>26</v>
      </c>
      <c r="W36" s="8">
        <f t="shared" si="9"/>
        <v>0</v>
      </c>
      <c r="X36" s="20">
        <f t="shared" si="10"/>
        <v>0</v>
      </c>
    </row>
    <row r="37" spans="1:24" x14ac:dyDescent="0.2">
      <c r="A37" s="30">
        <f t="shared" si="11"/>
        <v>27</v>
      </c>
      <c r="B37" s="17"/>
      <c r="C37" s="17"/>
      <c r="D37" s="17"/>
      <c r="E37" s="6"/>
      <c r="F37" s="10">
        <f t="shared" si="16"/>
        <v>0</v>
      </c>
      <c r="G37" s="6"/>
      <c r="H37" s="10">
        <f t="shared" si="17"/>
        <v>0</v>
      </c>
      <c r="I37" s="6"/>
      <c r="J37" s="10">
        <f t="shared" si="18"/>
        <v>0</v>
      </c>
      <c r="K37" s="6"/>
      <c r="L37" s="10">
        <f t="shared" si="19"/>
        <v>0</v>
      </c>
      <c r="M37" s="6"/>
      <c r="N37" s="10">
        <f t="shared" si="20"/>
        <v>0</v>
      </c>
      <c r="O37" s="6"/>
      <c r="P37" s="10">
        <f t="shared" si="21"/>
        <v>0</v>
      </c>
      <c r="Q37" s="6"/>
      <c r="R37" s="10">
        <f t="shared" si="22"/>
        <v>0</v>
      </c>
      <c r="S37" s="6"/>
      <c r="T37" s="10">
        <f t="shared" si="23"/>
        <v>0</v>
      </c>
      <c r="U37" s="11">
        <f t="shared" si="24"/>
        <v>0</v>
      </c>
      <c r="V37" s="6">
        <f t="shared" si="12"/>
        <v>27</v>
      </c>
      <c r="W37" s="8">
        <f t="shared" si="9"/>
        <v>0</v>
      </c>
      <c r="X37" s="20">
        <f t="shared" si="10"/>
        <v>0</v>
      </c>
    </row>
    <row r="38" spans="1:24" x14ac:dyDescent="0.2">
      <c r="A38" s="30">
        <f t="shared" si="11"/>
        <v>28</v>
      </c>
      <c r="B38" s="17"/>
      <c r="C38" s="17"/>
      <c r="D38" s="17"/>
      <c r="E38" s="6"/>
      <c r="F38" s="10">
        <f t="shared" si="16"/>
        <v>0</v>
      </c>
      <c r="G38" s="6"/>
      <c r="H38" s="10">
        <f t="shared" si="17"/>
        <v>0</v>
      </c>
      <c r="I38" s="6"/>
      <c r="J38" s="10">
        <f t="shared" si="18"/>
        <v>0</v>
      </c>
      <c r="K38" s="6"/>
      <c r="L38" s="10">
        <f t="shared" si="19"/>
        <v>0</v>
      </c>
      <c r="M38" s="6"/>
      <c r="N38" s="10">
        <f t="shared" si="20"/>
        <v>0</v>
      </c>
      <c r="O38" s="6"/>
      <c r="P38" s="10">
        <f t="shared" si="21"/>
        <v>0</v>
      </c>
      <c r="Q38" s="6"/>
      <c r="R38" s="10">
        <f t="shared" si="22"/>
        <v>0</v>
      </c>
      <c r="S38" s="6"/>
      <c r="T38" s="10">
        <f t="shared" si="23"/>
        <v>0</v>
      </c>
      <c r="U38" s="11">
        <f t="shared" si="24"/>
        <v>0</v>
      </c>
      <c r="V38" s="6">
        <f t="shared" si="12"/>
        <v>28</v>
      </c>
      <c r="W38" s="8">
        <f t="shared" si="9"/>
        <v>0</v>
      </c>
      <c r="X38" s="20">
        <f t="shared" si="10"/>
        <v>0</v>
      </c>
    </row>
    <row r="39" spans="1:24" x14ac:dyDescent="0.2">
      <c r="A39" s="30">
        <f t="shared" si="11"/>
        <v>29</v>
      </c>
      <c r="B39" s="17"/>
      <c r="C39" s="17"/>
      <c r="D39" s="17"/>
      <c r="E39" s="6"/>
      <c r="F39" s="10">
        <f t="shared" si="16"/>
        <v>0</v>
      </c>
      <c r="G39" s="6"/>
      <c r="H39" s="10">
        <f t="shared" si="17"/>
        <v>0</v>
      </c>
      <c r="I39" s="6"/>
      <c r="J39" s="10">
        <f t="shared" si="18"/>
        <v>0</v>
      </c>
      <c r="K39" s="6"/>
      <c r="L39" s="10">
        <f t="shared" si="19"/>
        <v>0</v>
      </c>
      <c r="M39" s="6"/>
      <c r="N39" s="10">
        <f t="shared" si="20"/>
        <v>0</v>
      </c>
      <c r="O39" s="6"/>
      <c r="P39" s="10">
        <f t="shared" si="21"/>
        <v>0</v>
      </c>
      <c r="Q39" s="6"/>
      <c r="R39" s="10">
        <f t="shared" si="22"/>
        <v>0</v>
      </c>
      <c r="S39" s="6"/>
      <c r="T39" s="10">
        <f t="shared" si="23"/>
        <v>0</v>
      </c>
      <c r="U39" s="11">
        <f t="shared" si="24"/>
        <v>0</v>
      </c>
      <c r="V39" s="6">
        <f t="shared" si="12"/>
        <v>29</v>
      </c>
      <c r="W39" s="8">
        <f t="shared" si="9"/>
        <v>0</v>
      </c>
      <c r="X39" s="20">
        <f t="shared" si="10"/>
        <v>0</v>
      </c>
    </row>
    <row r="40" spans="1:24" x14ac:dyDescent="0.2">
      <c r="A40" s="30">
        <f t="shared" si="11"/>
        <v>30</v>
      </c>
      <c r="B40" s="17"/>
      <c r="C40" s="17"/>
      <c r="D40" s="17"/>
      <c r="E40" s="6"/>
      <c r="F40" s="10">
        <f t="shared" si="16"/>
        <v>0</v>
      </c>
      <c r="G40" s="6"/>
      <c r="H40" s="10">
        <f t="shared" si="17"/>
        <v>0</v>
      </c>
      <c r="I40" s="6"/>
      <c r="J40" s="10">
        <f t="shared" si="18"/>
        <v>0</v>
      </c>
      <c r="K40" s="6"/>
      <c r="L40" s="10">
        <f t="shared" si="19"/>
        <v>0</v>
      </c>
      <c r="M40" s="6"/>
      <c r="N40" s="10">
        <f t="shared" si="20"/>
        <v>0</v>
      </c>
      <c r="O40" s="6"/>
      <c r="P40" s="10">
        <f t="shared" si="21"/>
        <v>0</v>
      </c>
      <c r="Q40" s="6"/>
      <c r="R40" s="10">
        <f t="shared" si="22"/>
        <v>0</v>
      </c>
      <c r="S40" s="6"/>
      <c r="T40" s="10">
        <f t="shared" si="23"/>
        <v>0</v>
      </c>
      <c r="U40" s="11">
        <f t="shared" si="24"/>
        <v>0</v>
      </c>
      <c r="V40" s="6">
        <f t="shared" si="12"/>
        <v>30</v>
      </c>
      <c r="W40" s="8">
        <f t="shared" si="9"/>
        <v>0</v>
      </c>
      <c r="X40" s="20">
        <f t="shared" si="10"/>
        <v>0</v>
      </c>
    </row>
    <row r="41" spans="1:24" x14ac:dyDescent="0.2">
      <c r="A41" s="30">
        <f t="shared" si="11"/>
        <v>31</v>
      </c>
      <c r="B41" s="17"/>
      <c r="C41" s="17"/>
      <c r="D41" s="17"/>
      <c r="E41" s="6"/>
      <c r="F41" s="10">
        <f t="shared" si="16"/>
        <v>0</v>
      </c>
      <c r="G41" s="6"/>
      <c r="H41" s="10">
        <f t="shared" si="17"/>
        <v>0</v>
      </c>
      <c r="I41" s="6"/>
      <c r="J41" s="10">
        <f t="shared" si="18"/>
        <v>0</v>
      </c>
      <c r="K41" s="6"/>
      <c r="L41" s="10">
        <f t="shared" si="19"/>
        <v>0</v>
      </c>
      <c r="M41" s="6"/>
      <c r="N41" s="10">
        <f t="shared" si="20"/>
        <v>0</v>
      </c>
      <c r="O41" s="6"/>
      <c r="P41" s="10">
        <f t="shared" si="21"/>
        <v>0</v>
      </c>
      <c r="Q41" s="6"/>
      <c r="R41" s="10">
        <f t="shared" si="22"/>
        <v>0</v>
      </c>
      <c r="S41" s="6"/>
      <c r="T41" s="10">
        <f t="shared" si="23"/>
        <v>0</v>
      </c>
      <c r="U41" s="11">
        <f t="shared" si="24"/>
        <v>0</v>
      </c>
      <c r="V41" s="6">
        <f t="shared" si="12"/>
        <v>31</v>
      </c>
      <c r="W41" s="8">
        <f t="shared" si="9"/>
        <v>0</v>
      </c>
      <c r="X41" s="20">
        <f t="shared" si="10"/>
        <v>0</v>
      </c>
    </row>
    <row r="42" spans="1:24" x14ac:dyDescent="0.2">
      <c r="A42" s="30">
        <f t="shared" si="11"/>
        <v>32</v>
      </c>
      <c r="B42" s="8"/>
      <c r="C42" s="8"/>
      <c r="D42" s="8"/>
      <c r="E42" s="6"/>
      <c r="F42" s="10">
        <f t="shared" si="16"/>
        <v>0</v>
      </c>
      <c r="G42" s="6"/>
      <c r="H42" s="10">
        <f t="shared" si="17"/>
        <v>0</v>
      </c>
      <c r="I42" s="6"/>
      <c r="J42" s="10">
        <f t="shared" si="18"/>
        <v>0</v>
      </c>
      <c r="K42" s="6"/>
      <c r="L42" s="10">
        <f t="shared" si="19"/>
        <v>0</v>
      </c>
      <c r="M42" s="6"/>
      <c r="N42" s="10">
        <f t="shared" si="20"/>
        <v>0</v>
      </c>
      <c r="O42" s="6"/>
      <c r="P42" s="10">
        <f t="shared" si="21"/>
        <v>0</v>
      </c>
      <c r="Q42" s="6"/>
      <c r="R42" s="10">
        <f t="shared" si="22"/>
        <v>0</v>
      </c>
      <c r="S42" s="6"/>
      <c r="T42" s="10">
        <f t="shared" si="23"/>
        <v>0</v>
      </c>
      <c r="U42" s="11">
        <f t="shared" si="24"/>
        <v>0</v>
      </c>
      <c r="V42" s="6">
        <f t="shared" si="12"/>
        <v>32</v>
      </c>
      <c r="W42" s="8">
        <f t="shared" si="9"/>
        <v>0</v>
      </c>
      <c r="X42" s="20">
        <f t="shared" si="10"/>
        <v>0</v>
      </c>
    </row>
    <row r="43" spans="1:24" x14ac:dyDescent="0.2">
      <c r="A43" s="30">
        <f t="shared" si="11"/>
        <v>33</v>
      </c>
      <c r="B43" s="8"/>
      <c r="C43" s="8"/>
      <c r="D43" s="8"/>
      <c r="E43" s="6"/>
      <c r="F43" s="10">
        <f t="shared" si="16"/>
        <v>0</v>
      </c>
      <c r="G43" s="6"/>
      <c r="H43" s="10">
        <f t="shared" si="17"/>
        <v>0</v>
      </c>
      <c r="I43" s="6"/>
      <c r="J43" s="10">
        <f t="shared" si="18"/>
        <v>0</v>
      </c>
      <c r="K43" s="6"/>
      <c r="L43" s="10">
        <f t="shared" si="19"/>
        <v>0</v>
      </c>
      <c r="M43" s="6"/>
      <c r="N43" s="10">
        <f t="shared" si="20"/>
        <v>0</v>
      </c>
      <c r="O43" s="6"/>
      <c r="P43" s="10">
        <f t="shared" si="21"/>
        <v>0</v>
      </c>
      <c r="Q43" s="6"/>
      <c r="R43" s="10">
        <f t="shared" si="22"/>
        <v>0</v>
      </c>
      <c r="S43" s="6"/>
      <c r="T43" s="10">
        <f t="shared" si="23"/>
        <v>0</v>
      </c>
      <c r="U43" s="11">
        <f t="shared" si="24"/>
        <v>0</v>
      </c>
      <c r="V43" s="6">
        <f t="shared" si="12"/>
        <v>33</v>
      </c>
      <c r="W43" s="8">
        <f t="shared" si="9"/>
        <v>0</v>
      </c>
      <c r="X43" s="20">
        <f t="shared" si="10"/>
        <v>0</v>
      </c>
    </row>
    <row r="44" spans="1:24" x14ac:dyDescent="0.2">
      <c r="A44" s="29">
        <f t="shared" si="11"/>
        <v>34</v>
      </c>
      <c r="B44" s="6"/>
      <c r="C44" s="6"/>
      <c r="D44" s="6"/>
      <c r="E44" s="6"/>
      <c r="F44" s="10">
        <f t="shared" si="16"/>
        <v>0</v>
      </c>
      <c r="G44" s="6"/>
      <c r="H44" s="10">
        <f t="shared" si="17"/>
        <v>0</v>
      </c>
      <c r="I44" s="6"/>
      <c r="J44" s="10">
        <f t="shared" si="18"/>
        <v>0</v>
      </c>
      <c r="K44" s="6"/>
      <c r="L44" s="10">
        <f t="shared" si="19"/>
        <v>0</v>
      </c>
      <c r="M44" s="6"/>
      <c r="N44" s="10">
        <f t="shared" si="20"/>
        <v>0</v>
      </c>
      <c r="O44" s="6"/>
      <c r="P44" s="10">
        <f t="shared" si="21"/>
        <v>0</v>
      </c>
      <c r="Q44" s="6"/>
      <c r="R44" s="10">
        <f t="shared" si="22"/>
        <v>0</v>
      </c>
      <c r="S44" s="6"/>
      <c r="T44" s="10">
        <f t="shared" si="23"/>
        <v>0</v>
      </c>
      <c r="U44" s="11">
        <f t="shared" si="24"/>
        <v>0</v>
      </c>
      <c r="V44" s="6">
        <f t="shared" si="12"/>
        <v>34</v>
      </c>
      <c r="W44" s="8">
        <f t="shared" si="9"/>
        <v>0</v>
      </c>
      <c r="X44" s="20">
        <f t="shared" si="10"/>
        <v>0</v>
      </c>
    </row>
    <row r="45" spans="1:24" x14ac:dyDescent="0.2">
      <c r="A45" s="30">
        <f t="shared" si="11"/>
        <v>35</v>
      </c>
      <c r="B45" s="8"/>
      <c r="C45" s="8"/>
      <c r="D45" s="8"/>
      <c r="E45" s="6"/>
      <c r="F45" s="10">
        <f t="shared" si="16"/>
        <v>0</v>
      </c>
      <c r="G45" s="6"/>
      <c r="H45" s="10">
        <f t="shared" si="17"/>
        <v>0</v>
      </c>
      <c r="I45" s="6"/>
      <c r="J45" s="10">
        <f t="shared" si="18"/>
        <v>0</v>
      </c>
      <c r="K45" s="6"/>
      <c r="L45" s="10">
        <f t="shared" si="19"/>
        <v>0</v>
      </c>
      <c r="M45" s="6"/>
      <c r="N45" s="10">
        <f t="shared" si="20"/>
        <v>0</v>
      </c>
      <c r="O45" s="6"/>
      <c r="P45" s="10">
        <f t="shared" si="21"/>
        <v>0</v>
      </c>
      <c r="Q45" s="6"/>
      <c r="R45" s="10">
        <f t="shared" si="22"/>
        <v>0</v>
      </c>
      <c r="S45" s="6"/>
      <c r="T45" s="10">
        <f t="shared" si="23"/>
        <v>0</v>
      </c>
      <c r="U45" s="11">
        <f t="shared" si="24"/>
        <v>0</v>
      </c>
      <c r="V45" s="6">
        <f t="shared" si="12"/>
        <v>35</v>
      </c>
      <c r="W45" s="8">
        <f t="shared" si="9"/>
        <v>0</v>
      </c>
      <c r="X45" s="20">
        <f t="shared" si="10"/>
        <v>0</v>
      </c>
    </row>
    <row r="46" spans="1:24" x14ac:dyDescent="0.2">
      <c r="A46" s="17">
        <f t="shared" si="11"/>
        <v>36</v>
      </c>
      <c r="B46" s="8"/>
      <c r="C46" s="8"/>
      <c r="D46" s="6"/>
      <c r="E46" s="6"/>
      <c r="F46" s="10">
        <f t="shared" si="16"/>
        <v>0</v>
      </c>
      <c r="G46" s="6"/>
      <c r="H46" s="10">
        <f t="shared" si="17"/>
        <v>0</v>
      </c>
      <c r="I46" s="6"/>
      <c r="J46" s="10">
        <f t="shared" si="18"/>
        <v>0</v>
      </c>
      <c r="K46" s="6"/>
      <c r="L46" s="10">
        <f t="shared" si="19"/>
        <v>0</v>
      </c>
      <c r="M46" s="6"/>
      <c r="N46" s="10">
        <f t="shared" si="20"/>
        <v>0</v>
      </c>
      <c r="O46" s="6"/>
      <c r="P46" s="10">
        <f t="shared" si="21"/>
        <v>0</v>
      </c>
      <c r="Q46" s="6"/>
      <c r="R46" s="10">
        <f t="shared" si="22"/>
        <v>0</v>
      </c>
      <c r="S46" s="6"/>
      <c r="T46" s="10">
        <f t="shared" si="23"/>
        <v>0</v>
      </c>
      <c r="U46" s="11">
        <f t="shared" si="24"/>
        <v>0</v>
      </c>
      <c r="V46" s="6">
        <f t="shared" si="12"/>
        <v>36</v>
      </c>
      <c r="W46" s="8">
        <f t="shared" si="9"/>
        <v>0</v>
      </c>
      <c r="X46" s="20">
        <f t="shared" si="10"/>
        <v>0</v>
      </c>
    </row>
    <row r="47" spans="1:24" x14ac:dyDescent="0.2">
      <c r="A47" s="30">
        <f t="shared" si="11"/>
        <v>37</v>
      </c>
      <c r="B47" s="8"/>
      <c r="C47" s="8"/>
      <c r="D47" s="8"/>
      <c r="E47" s="6"/>
      <c r="F47" s="10">
        <f t="shared" si="16"/>
        <v>0</v>
      </c>
      <c r="G47" s="6"/>
      <c r="H47" s="10">
        <f t="shared" si="17"/>
        <v>0</v>
      </c>
      <c r="I47" s="6"/>
      <c r="J47" s="10">
        <f t="shared" si="18"/>
        <v>0</v>
      </c>
      <c r="K47" s="6"/>
      <c r="L47" s="10">
        <f t="shared" si="19"/>
        <v>0</v>
      </c>
      <c r="M47" s="6"/>
      <c r="N47" s="10">
        <f t="shared" si="20"/>
        <v>0</v>
      </c>
      <c r="O47" s="6"/>
      <c r="P47" s="10">
        <f t="shared" si="21"/>
        <v>0</v>
      </c>
      <c r="Q47" s="6"/>
      <c r="R47" s="10">
        <f t="shared" si="22"/>
        <v>0</v>
      </c>
      <c r="S47" s="6"/>
      <c r="T47" s="10">
        <f t="shared" si="23"/>
        <v>0</v>
      </c>
      <c r="U47" s="11">
        <f t="shared" si="24"/>
        <v>0</v>
      </c>
      <c r="V47" s="6">
        <f t="shared" si="12"/>
        <v>37</v>
      </c>
      <c r="W47" s="8">
        <f t="shared" si="9"/>
        <v>0</v>
      </c>
      <c r="X47" s="20">
        <f t="shared" si="10"/>
        <v>0</v>
      </c>
    </row>
    <row r="48" spans="1:24" x14ac:dyDescent="0.2">
      <c r="A48" s="30">
        <f t="shared" si="11"/>
        <v>38</v>
      </c>
      <c r="B48" s="8"/>
      <c r="C48" s="8"/>
      <c r="D48" s="8"/>
      <c r="E48" s="6"/>
      <c r="F48" s="10">
        <f t="shared" si="16"/>
        <v>0</v>
      </c>
      <c r="G48" s="6"/>
      <c r="H48" s="10">
        <f t="shared" si="17"/>
        <v>0</v>
      </c>
      <c r="I48" s="6"/>
      <c r="J48" s="10">
        <f t="shared" si="18"/>
        <v>0</v>
      </c>
      <c r="K48" s="6"/>
      <c r="L48" s="10">
        <f t="shared" si="19"/>
        <v>0</v>
      </c>
      <c r="M48" s="6"/>
      <c r="N48" s="10">
        <f t="shared" si="20"/>
        <v>0</v>
      </c>
      <c r="O48" s="6"/>
      <c r="P48" s="10">
        <f t="shared" si="21"/>
        <v>0</v>
      </c>
      <c r="Q48" s="6"/>
      <c r="R48" s="10">
        <f t="shared" si="22"/>
        <v>0</v>
      </c>
      <c r="S48" s="6"/>
      <c r="T48" s="10">
        <f t="shared" si="23"/>
        <v>0</v>
      </c>
      <c r="U48" s="11">
        <f t="shared" si="24"/>
        <v>0</v>
      </c>
      <c r="V48" s="6">
        <f t="shared" si="12"/>
        <v>38</v>
      </c>
      <c r="W48" s="8">
        <f t="shared" si="9"/>
        <v>0</v>
      </c>
      <c r="X48" s="20">
        <f t="shared" si="10"/>
        <v>0</v>
      </c>
    </row>
    <row r="49" spans="1:24" x14ac:dyDescent="0.2">
      <c r="A49" s="30">
        <f t="shared" si="11"/>
        <v>39</v>
      </c>
      <c r="B49" s="8"/>
      <c r="C49" s="8"/>
      <c r="D49" s="8"/>
      <c r="E49" s="6"/>
      <c r="F49" s="10">
        <f t="shared" si="16"/>
        <v>0</v>
      </c>
      <c r="G49" s="6"/>
      <c r="H49" s="10">
        <f t="shared" si="17"/>
        <v>0</v>
      </c>
      <c r="I49" s="6"/>
      <c r="J49" s="10">
        <f t="shared" si="18"/>
        <v>0</v>
      </c>
      <c r="K49" s="6"/>
      <c r="L49" s="10">
        <f t="shared" si="19"/>
        <v>0</v>
      </c>
      <c r="M49" s="6"/>
      <c r="N49" s="10">
        <f t="shared" si="20"/>
        <v>0</v>
      </c>
      <c r="O49" s="6"/>
      <c r="P49" s="10">
        <f t="shared" si="21"/>
        <v>0</v>
      </c>
      <c r="Q49" s="6"/>
      <c r="R49" s="10">
        <f t="shared" si="22"/>
        <v>0</v>
      </c>
      <c r="S49" s="6"/>
      <c r="T49" s="10">
        <f t="shared" si="23"/>
        <v>0</v>
      </c>
      <c r="U49" s="11">
        <f t="shared" si="24"/>
        <v>0</v>
      </c>
      <c r="V49" s="6">
        <f t="shared" si="12"/>
        <v>39</v>
      </c>
      <c r="W49" s="8">
        <f t="shared" si="9"/>
        <v>0</v>
      </c>
      <c r="X49" s="20">
        <f t="shared" si="10"/>
        <v>0</v>
      </c>
    </row>
    <row r="50" spans="1:24" x14ac:dyDescent="0.2">
      <c r="A50" s="30">
        <f t="shared" si="11"/>
        <v>40</v>
      </c>
      <c r="B50" s="8"/>
      <c r="C50" s="8"/>
      <c r="D50" s="8"/>
      <c r="E50" s="6"/>
      <c r="F50" s="10">
        <f t="shared" si="16"/>
        <v>0</v>
      </c>
      <c r="G50" s="6"/>
      <c r="H50" s="10">
        <f t="shared" si="17"/>
        <v>0</v>
      </c>
      <c r="I50" s="6"/>
      <c r="J50" s="10">
        <f t="shared" si="18"/>
        <v>0</v>
      </c>
      <c r="K50" s="6"/>
      <c r="L50" s="10">
        <f t="shared" si="19"/>
        <v>0</v>
      </c>
      <c r="M50" s="6"/>
      <c r="N50" s="10">
        <f t="shared" si="20"/>
        <v>0</v>
      </c>
      <c r="O50" s="6"/>
      <c r="P50" s="10">
        <f t="shared" si="21"/>
        <v>0</v>
      </c>
      <c r="Q50" s="6"/>
      <c r="R50" s="10">
        <f t="shared" si="22"/>
        <v>0</v>
      </c>
      <c r="S50" s="6"/>
      <c r="T50" s="10">
        <f t="shared" si="23"/>
        <v>0</v>
      </c>
      <c r="U50" s="11">
        <f t="shared" si="24"/>
        <v>0</v>
      </c>
      <c r="V50" s="6">
        <f t="shared" si="12"/>
        <v>40</v>
      </c>
      <c r="W50" s="8">
        <f t="shared" si="9"/>
        <v>0</v>
      </c>
      <c r="X50" s="20">
        <f t="shared" si="10"/>
        <v>0</v>
      </c>
    </row>
    <row r="51" spans="1:24" x14ac:dyDescent="0.2">
      <c r="A51" s="30">
        <f t="shared" si="11"/>
        <v>41</v>
      </c>
      <c r="B51" s="8"/>
      <c r="C51" s="8"/>
      <c r="D51" s="8"/>
      <c r="E51" s="6"/>
      <c r="F51" s="10">
        <f t="shared" si="16"/>
        <v>0</v>
      </c>
      <c r="G51" s="6"/>
      <c r="H51" s="10">
        <f t="shared" si="17"/>
        <v>0</v>
      </c>
      <c r="I51" s="6"/>
      <c r="J51" s="10">
        <f t="shared" si="18"/>
        <v>0</v>
      </c>
      <c r="K51" s="6"/>
      <c r="L51" s="10">
        <f t="shared" si="19"/>
        <v>0</v>
      </c>
      <c r="M51" s="6"/>
      <c r="N51" s="10">
        <f t="shared" si="20"/>
        <v>0</v>
      </c>
      <c r="O51" s="6"/>
      <c r="P51" s="10">
        <f t="shared" si="21"/>
        <v>0</v>
      </c>
      <c r="Q51" s="6"/>
      <c r="R51" s="10">
        <f t="shared" si="22"/>
        <v>0</v>
      </c>
      <c r="S51" s="6"/>
      <c r="T51" s="10">
        <f t="shared" si="23"/>
        <v>0</v>
      </c>
      <c r="U51" s="11">
        <f t="shared" si="24"/>
        <v>0</v>
      </c>
      <c r="V51" s="6">
        <f t="shared" si="12"/>
        <v>41</v>
      </c>
      <c r="W51" s="8">
        <f t="shared" si="9"/>
        <v>0</v>
      </c>
      <c r="X51" s="20">
        <f t="shared" si="10"/>
        <v>0</v>
      </c>
    </row>
    <row r="52" spans="1:24" x14ac:dyDescent="0.2">
      <c r="A52" s="7">
        <f t="shared" si="11"/>
        <v>42</v>
      </c>
      <c r="B52" s="8"/>
      <c r="C52" s="8"/>
      <c r="D52" s="8"/>
      <c r="E52" s="6"/>
      <c r="F52" s="10">
        <f t="shared" si="16"/>
        <v>0</v>
      </c>
      <c r="G52" s="6"/>
      <c r="H52" s="10">
        <f t="shared" si="17"/>
        <v>0</v>
      </c>
      <c r="I52" s="6"/>
      <c r="J52" s="10">
        <f t="shared" si="18"/>
        <v>0</v>
      </c>
      <c r="K52" s="6"/>
      <c r="L52" s="10">
        <f t="shared" si="19"/>
        <v>0</v>
      </c>
      <c r="M52" s="6"/>
      <c r="N52" s="10">
        <f t="shared" si="20"/>
        <v>0</v>
      </c>
      <c r="O52" s="6"/>
      <c r="P52" s="10">
        <f t="shared" si="21"/>
        <v>0</v>
      </c>
      <c r="Q52" s="6"/>
      <c r="R52" s="10">
        <f t="shared" si="22"/>
        <v>0</v>
      </c>
      <c r="S52" s="6"/>
      <c r="T52" s="10">
        <f t="shared" si="23"/>
        <v>0</v>
      </c>
      <c r="U52" s="11">
        <f t="shared" si="24"/>
        <v>0</v>
      </c>
      <c r="V52" s="6">
        <f t="shared" si="12"/>
        <v>42</v>
      </c>
      <c r="W52" s="8">
        <f t="shared" si="9"/>
        <v>0</v>
      </c>
      <c r="X52" s="20">
        <f t="shared" si="10"/>
        <v>0</v>
      </c>
    </row>
    <row r="53" spans="1:24" x14ac:dyDescent="0.2">
      <c r="A53" s="51" t="s">
        <v>11</v>
      </c>
      <c r="B53" s="51"/>
      <c r="C53" s="52"/>
      <c r="D53" s="9"/>
      <c r="E53" s="9">
        <f>COUNTA(E11:E52)</f>
        <v>2</v>
      </c>
      <c r="G53" s="9">
        <f>COUNTA(G11:G52)</f>
        <v>11</v>
      </c>
      <c r="I53" s="9">
        <f>COUNTA(I11:I52)</f>
        <v>6</v>
      </c>
      <c r="K53" s="9">
        <f>COUNTA(K11:K52)</f>
        <v>2</v>
      </c>
      <c r="M53" s="9">
        <f>COUNTA(M11:M52)</f>
        <v>9</v>
      </c>
      <c r="O53" s="9">
        <f>COUNTA(Q11:Q52)</f>
        <v>12</v>
      </c>
      <c r="Q53" s="9">
        <f>COUNTA(S11:S52)</f>
        <v>0</v>
      </c>
    </row>
    <row r="54" spans="1:24" x14ac:dyDescent="0.2">
      <c r="A54" s="58" t="s">
        <v>20</v>
      </c>
      <c r="B54" s="58"/>
      <c r="C54" s="58"/>
      <c r="E54" s="19">
        <f>E53/$G$2</f>
        <v>0.13333333333333333</v>
      </c>
      <c r="G54" s="19">
        <f>G53/$G$2</f>
        <v>0.73333333333333328</v>
      </c>
      <c r="I54" s="19">
        <f>I53/$G$2</f>
        <v>0.4</v>
      </c>
      <c r="K54" s="19">
        <f>K53/$G$2</f>
        <v>0.13333333333333333</v>
      </c>
      <c r="M54" s="19">
        <f>M53/$G$2</f>
        <v>0.6</v>
      </c>
      <c r="O54" s="19">
        <f>O53/$G$2</f>
        <v>0.8</v>
      </c>
      <c r="Q54" s="19">
        <f>Q53/$G$2</f>
        <v>0</v>
      </c>
    </row>
  </sheetData>
  <sortState ref="B11:U26">
    <sortCondition descending="1" ref="U11:U26"/>
  </sortState>
  <mergeCells count="37">
    <mergeCell ref="A53:C53"/>
    <mergeCell ref="E2:F2"/>
    <mergeCell ref="E3:F3"/>
    <mergeCell ref="A54:C54"/>
    <mergeCell ref="E9:F9"/>
    <mergeCell ref="E8:F8"/>
    <mergeCell ref="E7:F7"/>
    <mergeCell ref="G9:H9"/>
    <mergeCell ref="I9:J9"/>
    <mergeCell ref="K9:L9"/>
    <mergeCell ref="M9:N9"/>
    <mergeCell ref="S9:T9"/>
    <mergeCell ref="Q9:R9"/>
    <mergeCell ref="O9:P9"/>
    <mergeCell ref="G8:H8"/>
    <mergeCell ref="I8:J8"/>
    <mergeCell ref="K8:L8"/>
    <mergeCell ref="M8:N8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A1:S1"/>
    <mergeCell ref="E6:F6"/>
    <mergeCell ref="G6:H6"/>
    <mergeCell ref="I6:J6"/>
    <mergeCell ref="K6:L6"/>
    <mergeCell ref="M6:N6"/>
    <mergeCell ref="S6:T6"/>
    <mergeCell ref="Q6:R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T3" sqref="T3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49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2" x14ac:dyDescent="0.2">
      <c r="E2" s="54" t="s">
        <v>16</v>
      </c>
      <c r="F2" s="54"/>
      <c r="G2" s="18">
        <f>COUNTA(B11:B31)</f>
        <v>10</v>
      </c>
    </row>
    <row r="3" spans="1:22" x14ac:dyDescent="0.2">
      <c r="B3" s="2"/>
      <c r="E3" s="54" t="s">
        <v>18</v>
      </c>
      <c r="F3" s="54"/>
      <c r="G3" s="18">
        <v>6</v>
      </c>
    </row>
    <row r="4" spans="1:22" x14ac:dyDescent="0.2">
      <c r="B4" s="2"/>
      <c r="C4" s="3"/>
    </row>
    <row r="6" spans="1:22" x14ac:dyDescent="0.2">
      <c r="D6" s="1" t="s">
        <v>0</v>
      </c>
      <c r="E6" s="50" t="s">
        <v>33</v>
      </c>
      <c r="F6" s="50"/>
      <c r="G6" s="50" t="s">
        <v>15</v>
      </c>
      <c r="H6" s="50"/>
      <c r="I6" s="50" t="s">
        <v>108</v>
      </c>
      <c r="J6" s="50"/>
      <c r="K6" s="50" t="s">
        <v>300</v>
      </c>
      <c r="L6" s="50"/>
      <c r="M6" s="50" t="s">
        <v>355</v>
      </c>
      <c r="N6" s="50"/>
      <c r="O6" s="50" t="s">
        <v>387</v>
      </c>
      <c r="P6" s="50"/>
      <c r="Q6" s="50" t="s">
        <v>34</v>
      </c>
      <c r="R6" s="50"/>
    </row>
    <row r="7" spans="1:22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>
        <v>4</v>
      </c>
      <c r="R7" s="48"/>
    </row>
    <row r="8" spans="1:22" x14ac:dyDescent="0.2">
      <c r="D8" s="1" t="s">
        <v>1</v>
      </c>
      <c r="E8" s="53"/>
      <c r="F8" s="53"/>
      <c r="G8" s="59">
        <v>45607</v>
      </c>
      <c r="H8" s="60"/>
      <c r="I8" s="59">
        <v>45612</v>
      </c>
      <c r="J8" s="60"/>
      <c r="K8" s="53" t="s">
        <v>301</v>
      </c>
      <c r="L8" s="53"/>
      <c r="M8" s="53">
        <v>45661</v>
      </c>
      <c r="N8" s="53"/>
      <c r="O8" s="53">
        <v>45682</v>
      </c>
      <c r="P8" s="53"/>
      <c r="Q8" s="53"/>
      <c r="R8" s="53"/>
    </row>
    <row r="9" spans="1:22" x14ac:dyDescent="0.2">
      <c r="D9" s="1" t="s">
        <v>2</v>
      </c>
      <c r="E9" s="50">
        <v>0</v>
      </c>
      <c r="F9" s="50"/>
      <c r="G9" s="47">
        <v>6</v>
      </c>
      <c r="H9" s="48"/>
      <c r="I9" s="47">
        <v>17</v>
      </c>
      <c r="J9" s="48"/>
      <c r="K9" s="50">
        <v>11</v>
      </c>
      <c r="L9" s="50"/>
      <c r="M9" s="50">
        <v>15</v>
      </c>
      <c r="N9" s="50"/>
      <c r="O9" s="50">
        <v>4</v>
      </c>
      <c r="P9" s="50"/>
      <c r="Q9" s="50">
        <v>0</v>
      </c>
      <c r="R9" s="5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2">
      <c r="A11" s="5">
        <f t="shared" ref="A11:A31" si="0">T11</f>
        <v>1</v>
      </c>
      <c r="B11" s="8" t="s">
        <v>282</v>
      </c>
      <c r="C11" s="8" t="s">
        <v>232</v>
      </c>
      <c r="D11" s="8" t="s">
        <v>98</v>
      </c>
      <c r="E11" s="6"/>
      <c r="F11" s="10">
        <f t="shared" ref="F11:F24" si="1">IF(E11=0,,($E$9-E11)*$E$7*100/$E$9)</f>
        <v>0</v>
      </c>
      <c r="G11" s="6"/>
      <c r="H11" s="10">
        <f t="shared" ref="H11:H19" si="2">IF(G11=0,,($G$9-G11)*$G$7*100/$G$9)</f>
        <v>0</v>
      </c>
      <c r="I11" s="6">
        <v>4</v>
      </c>
      <c r="J11" s="10">
        <f t="shared" ref="J11:J24" si="3">IF(I11=0,,($I$9-I11)*$I$7*100/$I$9)</f>
        <v>152.94117647058823</v>
      </c>
      <c r="K11" s="6">
        <v>9</v>
      </c>
      <c r="L11" s="10">
        <f t="shared" ref="L11:L24" si="4">IF(K11=0,,($K$9-K11)*$K$7*100/$K$9)</f>
        <v>36.363636363636367</v>
      </c>
      <c r="M11" s="6">
        <v>9</v>
      </c>
      <c r="N11" s="10">
        <f>IF(M11=0,,($M$9-M11)*$M$7*100/$M$9)</f>
        <v>80</v>
      </c>
      <c r="O11" s="39">
        <v>2</v>
      </c>
      <c r="P11" s="10">
        <f t="shared" ref="P11:P24" si="5">IF(O11=0,,($O$9-O11)*$O$7*100/$O$9)</f>
        <v>100</v>
      </c>
      <c r="Q11" s="6"/>
      <c r="R11" s="10">
        <f t="shared" ref="R11:R24" si="6">IF(Q11=0,,($Q$9-Q11)*$Q$7*100/$Q$9)</f>
        <v>0</v>
      </c>
      <c r="S11" s="11">
        <f t="shared" ref="S11:S24" si="7">R11+P11+N11+L11+J11+H11</f>
        <v>369.30481283422461</v>
      </c>
      <c r="T11" s="6">
        <f t="shared" ref="T11:T31" si="8">ROW(B11)-10</f>
        <v>1</v>
      </c>
      <c r="U11" s="6">
        <f t="shared" ref="U11:U31" si="9">COUNTA(E11,G11,I11,K11,M11,Q11,O11)</f>
        <v>4</v>
      </c>
      <c r="V11" s="25">
        <f t="shared" ref="V11:V31" si="10">U11/$G$3</f>
        <v>0.66666666666666663</v>
      </c>
    </row>
    <row r="12" spans="1:22" x14ac:dyDescent="0.2">
      <c r="A12" s="5">
        <f t="shared" si="0"/>
        <v>2</v>
      </c>
      <c r="B12" s="6" t="s">
        <v>356</v>
      </c>
      <c r="C12" s="6" t="s">
        <v>357</v>
      </c>
      <c r="D12" s="6" t="s">
        <v>98</v>
      </c>
      <c r="E12" s="6"/>
      <c r="F12" s="10">
        <f t="shared" si="1"/>
        <v>0</v>
      </c>
      <c r="G12" s="6"/>
      <c r="H12" s="10">
        <f t="shared" si="2"/>
        <v>0</v>
      </c>
      <c r="I12" s="6"/>
      <c r="J12" s="10">
        <f t="shared" si="3"/>
        <v>0</v>
      </c>
      <c r="K12" s="6"/>
      <c r="L12" s="10">
        <f t="shared" si="4"/>
        <v>0</v>
      </c>
      <c r="M12" s="6">
        <v>10</v>
      </c>
      <c r="N12" s="10">
        <f>IF(M12=0,,($M$9-M12)*$M$7*100/$M$9)</f>
        <v>66.666666666666671</v>
      </c>
      <c r="O12" s="39">
        <v>1</v>
      </c>
      <c r="P12" s="10">
        <f t="shared" si="5"/>
        <v>150</v>
      </c>
      <c r="Q12" s="6"/>
      <c r="R12" s="10">
        <f t="shared" si="6"/>
        <v>0</v>
      </c>
      <c r="S12" s="11">
        <f t="shared" si="7"/>
        <v>216.66666666666669</v>
      </c>
      <c r="T12" s="6">
        <f t="shared" si="8"/>
        <v>2</v>
      </c>
      <c r="U12" s="6">
        <f t="shared" si="9"/>
        <v>2</v>
      </c>
      <c r="V12" s="25">
        <f t="shared" si="10"/>
        <v>0.33333333333333331</v>
      </c>
    </row>
    <row r="13" spans="1:22" x14ac:dyDescent="0.2">
      <c r="A13" s="5">
        <f t="shared" si="0"/>
        <v>3</v>
      </c>
      <c r="B13" s="6" t="s">
        <v>176</v>
      </c>
      <c r="C13" s="6" t="s">
        <v>233</v>
      </c>
      <c r="D13" s="6" t="s">
        <v>98</v>
      </c>
      <c r="E13" s="6"/>
      <c r="F13" s="10">
        <f t="shared" si="1"/>
        <v>0</v>
      </c>
      <c r="G13" s="6">
        <v>3</v>
      </c>
      <c r="H13" s="10">
        <f t="shared" si="2"/>
        <v>100</v>
      </c>
      <c r="I13" s="6"/>
      <c r="J13" s="10">
        <f t="shared" si="3"/>
        <v>0</v>
      </c>
      <c r="K13" s="6"/>
      <c r="L13" s="10">
        <f t="shared" si="4"/>
        <v>0</v>
      </c>
      <c r="M13" s="6">
        <v>13</v>
      </c>
      <c r="N13" s="10">
        <f>IF(M13=0,,($M$9-M13)*$M$7*100/$M$9)</f>
        <v>26.666666666666668</v>
      </c>
      <c r="O13" s="39">
        <v>3</v>
      </c>
      <c r="P13" s="10">
        <f t="shared" si="5"/>
        <v>50</v>
      </c>
      <c r="Q13" s="6"/>
      <c r="R13" s="10">
        <f t="shared" si="6"/>
        <v>0</v>
      </c>
      <c r="S13" s="11">
        <f t="shared" si="7"/>
        <v>176.66666666666669</v>
      </c>
      <c r="T13" s="6">
        <f t="shared" si="8"/>
        <v>3</v>
      </c>
      <c r="U13" s="6">
        <f t="shared" si="9"/>
        <v>3</v>
      </c>
      <c r="V13" s="25">
        <f t="shared" si="10"/>
        <v>0.5</v>
      </c>
    </row>
    <row r="14" spans="1:22" x14ac:dyDescent="0.2">
      <c r="A14" s="7">
        <f t="shared" si="0"/>
        <v>4</v>
      </c>
      <c r="B14" s="8" t="s">
        <v>229</v>
      </c>
      <c r="C14" s="8" t="s">
        <v>230</v>
      </c>
      <c r="D14" s="8" t="s">
        <v>98</v>
      </c>
      <c r="E14" s="6"/>
      <c r="F14" s="10">
        <f t="shared" si="1"/>
        <v>0</v>
      </c>
      <c r="G14" s="6">
        <v>2</v>
      </c>
      <c r="H14" s="10">
        <f t="shared" si="2"/>
        <v>133.33333333333334</v>
      </c>
      <c r="I14" s="6"/>
      <c r="J14" s="10">
        <f t="shared" si="3"/>
        <v>0</v>
      </c>
      <c r="K14" s="6"/>
      <c r="L14" s="10">
        <f t="shared" si="4"/>
        <v>0</v>
      </c>
      <c r="M14" s="6">
        <v>15</v>
      </c>
      <c r="N14" s="10">
        <f>13/2</f>
        <v>6.5</v>
      </c>
      <c r="O14" s="39"/>
      <c r="P14" s="10">
        <f t="shared" si="5"/>
        <v>0</v>
      </c>
      <c r="Q14" s="6"/>
      <c r="R14" s="10">
        <f t="shared" si="6"/>
        <v>0</v>
      </c>
      <c r="S14" s="11">
        <f t="shared" si="7"/>
        <v>139.83333333333334</v>
      </c>
      <c r="T14" s="6">
        <f t="shared" si="8"/>
        <v>4</v>
      </c>
      <c r="U14" s="6">
        <f t="shared" si="9"/>
        <v>2</v>
      </c>
      <c r="V14" s="25">
        <f t="shared" si="10"/>
        <v>0.33333333333333331</v>
      </c>
    </row>
    <row r="15" spans="1:22" x14ac:dyDescent="0.2">
      <c r="A15" s="7">
        <f t="shared" si="0"/>
        <v>5</v>
      </c>
      <c r="B15" s="6" t="s">
        <v>302</v>
      </c>
      <c r="C15" s="6" t="s">
        <v>303</v>
      </c>
      <c r="D15" s="6" t="s">
        <v>304</v>
      </c>
      <c r="E15" s="6"/>
      <c r="F15" s="10">
        <f t="shared" si="1"/>
        <v>0</v>
      </c>
      <c r="G15" s="6"/>
      <c r="H15" s="10">
        <f t="shared" si="2"/>
        <v>0</v>
      </c>
      <c r="I15" s="6"/>
      <c r="J15" s="10">
        <f t="shared" si="3"/>
        <v>0</v>
      </c>
      <c r="K15" s="6">
        <v>8</v>
      </c>
      <c r="L15" s="10">
        <f t="shared" si="4"/>
        <v>54.545454545454547</v>
      </c>
      <c r="M15" s="6"/>
      <c r="N15" s="10">
        <f>IF(M15=0,,($M$9-M15)*$M$7*100/$M$9)</f>
        <v>0</v>
      </c>
      <c r="O15" s="39">
        <v>3</v>
      </c>
      <c r="P15" s="10">
        <f t="shared" si="5"/>
        <v>50</v>
      </c>
      <c r="Q15" s="6"/>
      <c r="R15" s="10">
        <f t="shared" si="6"/>
        <v>0</v>
      </c>
      <c r="S15" s="11">
        <f t="shared" si="7"/>
        <v>104.54545454545455</v>
      </c>
      <c r="T15" s="6">
        <f t="shared" si="8"/>
        <v>5</v>
      </c>
      <c r="U15" s="6">
        <f t="shared" si="9"/>
        <v>2</v>
      </c>
      <c r="V15" s="25">
        <f t="shared" si="10"/>
        <v>0.33333333333333331</v>
      </c>
    </row>
    <row r="16" spans="1:22" x14ac:dyDescent="0.2">
      <c r="A16" s="5">
        <f t="shared" si="0"/>
        <v>6</v>
      </c>
      <c r="B16" s="6" t="s">
        <v>231</v>
      </c>
      <c r="C16" s="6" t="s">
        <v>232</v>
      </c>
      <c r="D16" s="6" t="s">
        <v>228</v>
      </c>
      <c r="E16" s="6"/>
      <c r="F16" s="10">
        <f t="shared" si="1"/>
        <v>0</v>
      </c>
      <c r="G16" s="6">
        <v>3</v>
      </c>
      <c r="H16" s="10">
        <f t="shared" si="2"/>
        <v>100</v>
      </c>
      <c r="I16" s="6"/>
      <c r="J16" s="10">
        <f t="shared" si="3"/>
        <v>0</v>
      </c>
      <c r="K16" s="6"/>
      <c r="L16" s="10">
        <f t="shared" si="4"/>
        <v>0</v>
      </c>
      <c r="M16" s="6"/>
      <c r="N16" s="10"/>
      <c r="O16" s="39"/>
      <c r="P16" s="10">
        <f t="shared" si="5"/>
        <v>0</v>
      </c>
      <c r="Q16" s="6"/>
      <c r="R16" s="10">
        <f t="shared" si="6"/>
        <v>0</v>
      </c>
      <c r="S16" s="11">
        <f t="shared" si="7"/>
        <v>100</v>
      </c>
      <c r="T16" s="6">
        <f t="shared" si="8"/>
        <v>6</v>
      </c>
      <c r="U16" s="6">
        <f t="shared" si="9"/>
        <v>1</v>
      </c>
      <c r="V16" s="25">
        <f t="shared" si="10"/>
        <v>0.16666666666666666</v>
      </c>
    </row>
    <row r="17" spans="1:22" x14ac:dyDescent="0.2">
      <c r="A17" s="5">
        <f t="shared" si="0"/>
        <v>7</v>
      </c>
      <c r="B17" s="8" t="s">
        <v>358</v>
      </c>
      <c r="C17" s="8" t="s">
        <v>359</v>
      </c>
      <c r="D17" s="8" t="s">
        <v>360</v>
      </c>
      <c r="E17" s="6"/>
      <c r="F17" s="10">
        <f t="shared" si="1"/>
        <v>0</v>
      </c>
      <c r="G17" s="6"/>
      <c r="H17" s="10">
        <f t="shared" si="2"/>
        <v>0</v>
      </c>
      <c r="I17" s="6"/>
      <c r="J17" s="10">
        <f t="shared" si="3"/>
        <v>0</v>
      </c>
      <c r="K17" s="6"/>
      <c r="L17" s="10">
        <f t="shared" si="4"/>
        <v>0</v>
      </c>
      <c r="M17" s="6">
        <v>11</v>
      </c>
      <c r="N17" s="10">
        <f t="shared" ref="N17:N24" si="11">IF(M17=0,,($M$9-M17)*$M$7*100/$M$9)</f>
        <v>53.333333333333336</v>
      </c>
      <c r="O17" s="39"/>
      <c r="P17" s="10">
        <f t="shared" si="5"/>
        <v>0</v>
      </c>
      <c r="Q17" s="6"/>
      <c r="R17" s="10">
        <f t="shared" si="6"/>
        <v>0</v>
      </c>
      <c r="S17" s="11">
        <f t="shared" si="7"/>
        <v>53.333333333333336</v>
      </c>
      <c r="T17" s="6">
        <f t="shared" si="8"/>
        <v>7</v>
      </c>
      <c r="U17" s="6">
        <f t="shared" si="9"/>
        <v>1</v>
      </c>
      <c r="V17" s="25">
        <f t="shared" si="10"/>
        <v>0.16666666666666666</v>
      </c>
    </row>
    <row r="18" spans="1:22" x14ac:dyDescent="0.2">
      <c r="A18" s="5">
        <f t="shared" si="0"/>
        <v>8</v>
      </c>
      <c r="B18" s="8" t="s">
        <v>361</v>
      </c>
      <c r="C18" s="8" t="s">
        <v>378</v>
      </c>
      <c r="D18" s="8" t="s">
        <v>360</v>
      </c>
      <c r="E18" s="6"/>
      <c r="F18" s="10">
        <f t="shared" si="1"/>
        <v>0</v>
      </c>
      <c r="G18" s="6"/>
      <c r="H18" s="10">
        <f t="shared" si="2"/>
        <v>0</v>
      </c>
      <c r="I18" s="6"/>
      <c r="J18" s="10">
        <f t="shared" si="3"/>
        <v>0</v>
      </c>
      <c r="K18" s="6"/>
      <c r="L18" s="10">
        <f t="shared" si="4"/>
        <v>0</v>
      </c>
      <c r="M18" s="6">
        <v>12</v>
      </c>
      <c r="N18" s="10">
        <f t="shared" si="11"/>
        <v>40</v>
      </c>
      <c r="O18" s="39"/>
      <c r="P18" s="10">
        <f t="shared" si="5"/>
        <v>0</v>
      </c>
      <c r="Q18" s="6"/>
      <c r="R18" s="10">
        <f t="shared" si="6"/>
        <v>0</v>
      </c>
      <c r="S18" s="11">
        <f t="shared" si="7"/>
        <v>40</v>
      </c>
      <c r="T18" s="6">
        <f t="shared" si="8"/>
        <v>8</v>
      </c>
      <c r="U18" s="6">
        <f t="shared" si="9"/>
        <v>1</v>
      </c>
      <c r="V18" s="25">
        <f t="shared" si="10"/>
        <v>0.16666666666666666</v>
      </c>
    </row>
    <row r="19" spans="1:22" x14ac:dyDescent="0.2">
      <c r="A19" s="5">
        <f t="shared" si="0"/>
        <v>9</v>
      </c>
      <c r="B19" s="8" t="s">
        <v>234</v>
      </c>
      <c r="C19" s="8" t="s">
        <v>235</v>
      </c>
      <c r="D19" s="8" t="s">
        <v>228</v>
      </c>
      <c r="E19" s="6"/>
      <c r="F19" s="10">
        <f t="shared" si="1"/>
        <v>0</v>
      </c>
      <c r="G19" s="6">
        <v>5</v>
      </c>
      <c r="H19" s="10">
        <f t="shared" si="2"/>
        <v>33.333333333333336</v>
      </c>
      <c r="I19" s="6"/>
      <c r="J19" s="10">
        <f t="shared" si="3"/>
        <v>0</v>
      </c>
      <c r="K19" s="6"/>
      <c r="L19" s="10">
        <f t="shared" si="4"/>
        <v>0</v>
      </c>
      <c r="M19" s="6"/>
      <c r="N19" s="10">
        <f t="shared" si="11"/>
        <v>0</v>
      </c>
      <c r="O19" s="6"/>
      <c r="P19" s="10">
        <f t="shared" si="5"/>
        <v>0</v>
      </c>
      <c r="Q19" s="6"/>
      <c r="R19" s="10">
        <f t="shared" si="6"/>
        <v>0</v>
      </c>
      <c r="S19" s="11">
        <f t="shared" si="7"/>
        <v>33.333333333333336</v>
      </c>
      <c r="T19" s="6">
        <f t="shared" si="8"/>
        <v>9</v>
      </c>
      <c r="U19" s="6">
        <f t="shared" si="9"/>
        <v>1</v>
      </c>
      <c r="V19" s="25">
        <f t="shared" si="10"/>
        <v>0.16666666666666666</v>
      </c>
    </row>
    <row r="20" spans="1:22" x14ac:dyDescent="0.2">
      <c r="A20" s="7">
        <f t="shared" si="0"/>
        <v>10</v>
      </c>
      <c r="B20" s="8" t="s">
        <v>236</v>
      </c>
      <c r="C20" s="8" t="s">
        <v>237</v>
      </c>
      <c r="D20" s="8" t="s">
        <v>187</v>
      </c>
      <c r="E20" s="6"/>
      <c r="F20" s="10">
        <f t="shared" si="1"/>
        <v>0</v>
      </c>
      <c r="G20" s="6">
        <v>6</v>
      </c>
      <c r="H20" s="10">
        <f>33/2</f>
        <v>16.5</v>
      </c>
      <c r="I20" s="6"/>
      <c r="J20" s="10">
        <f t="shared" si="3"/>
        <v>0</v>
      </c>
      <c r="K20" s="6"/>
      <c r="L20" s="10">
        <f t="shared" si="4"/>
        <v>0</v>
      </c>
      <c r="M20" s="6"/>
      <c r="N20" s="10">
        <f t="shared" si="11"/>
        <v>0</v>
      </c>
      <c r="O20" s="6"/>
      <c r="P20" s="10">
        <f t="shared" si="5"/>
        <v>0</v>
      </c>
      <c r="Q20" s="6"/>
      <c r="R20" s="10">
        <f t="shared" si="6"/>
        <v>0</v>
      </c>
      <c r="S20" s="11">
        <f t="shared" si="7"/>
        <v>16.5</v>
      </c>
      <c r="T20" s="6">
        <f t="shared" si="8"/>
        <v>10</v>
      </c>
      <c r="U20" s="6">
        <f t="shared" si="9"/>
        <v>1</v>
      </c>
      <c r="V20" s="20">
        <f t="shared" si="10"/>
        <v>0.16666666666666666</v>
      </c>
    </row>
    <row r="21" spans="1:22" x14ac:dyDescent="0.2">
      <c r="A21" s="7">
        <f t="shared" si="0"/>
        <v>11</v>
      </c>
      <c r="B21" s="8"/>
      <c r="C21" s="8"/>
      <c r="D21" s="8"/>
      <c r="E21" s="6"/>
      <c r="F21" s="10">
        <f t="shared" si="1"/>
        <v>0</v>
      </c>
      <c r="G21" s="6"/>
      <c r="H21" s="10">
        <f>IF(G21=0,,($G$9-G21)*$G$7*100/$G$9)</f>
        <v>0</v>
      </c>
      <c r="I21" s="6"/>
      <c r="J21" s="10">
        <f t="shared" si="3"/>
        <v>0</v>
      </c>
      <c r="K21" s="6"/>
      <c r="L21" s="10">
        <f t="shared" si="4"/>
        <v>0</v>
      </c>
      <c r="M21" s="6"/>
      <c r="N21" s="10">
        <f t="shared" si="11"/>
        <v>0</v>
      </c>
      <c r="O21" s="6"/>
      <c r="P21" s="10">
        <f t="shared" si="5"/>
        <v>0</v>
      </c>
      <c r="Q21" s="6"/>
      <c r="R21" s="10">
        <f t="shared" si="6"/>
        <v>0</v>
      </c>
      <c r="S21" s="11">
        <f t="shared" si="7"/>
        <v>0</v>
      </c>
      <c r="T21" s="6">
        <f t="shared" si="8"/>
        <v>11</v>
      </c>
      <c r="U21" s="6">
        <f t="shared" si="9"/>
        <v>0</v>
      </c>
      <c r="V21" s="25">
        <f t="shared" si="10"/>
        <v>0</v>
      </c>
    </row>
    <row r="22" spans="1:22" x14ac:dyDescent="0.2">
      <c r="A22" s="5">
        <f t="shared" si="0"/>
        <v>12</v>
      </c>
      <c r="B22" s="6"/>
      <c r="C22" s="6"/>
      <c r="D22" s="8"/>
      <c r="E22" s="6"/>
      <c r="F22" s="10">
        <f t="shared" si="1"/>
        <v>0</v>
      </c>
      <c r="G22" s="6"/>
      <c r="H22" s="10">
        <f>IF(G22=0,,($G$9-G22)*$G$7*100/$G$9)</f>
        <v>0</v>
      </c>
      <c r="I22" s="6"/>
      <c r="J22" s="10">
        <f t="shared" si="3"/>
        <v>0</v>
      </c>
      <c r="K22" s="6"/>
      <c r="L22" s="10">
        <f t="shared" si="4"/>
        <v>0</v>
      </c>
      <c r="M22" s="6"/>
      <c r="N22" s="10">
        <f t="shared" si="11"/>
        <v>0</v>
      </c>
      <c r="O22" s="6"/>
      <c r="P22" s="10">
        <f t="shared" si="5"/>
        <v>0</v>
      </c>
      <c r="Q22" s="6"/>
      <c r="R22" s="10">
        <f t="shared" si="6"/>
        <v>0</v>
      </c>
      <c r="S22" s="11">
        <f t="shared" si="7"/>
        <v>0</v>
      </c>
      <c r="T22" s="6">
        <f t="shared" si="8"/>
        <v>12</v>
      </c>
      <c r="U22" s="6">
        <f t="shared" si="9"/>
        <v>0</v>
      </c>
      <c r="V22" s="25">
        <f t="shared" si="10"/>
        <v>0</v>
      </c>
    </row>
    <row r="23" spans="1:22" x14ac:dyDescent="0.2">
      <c r="A23" s="7">
        <f t="shared" si="0"/>
        <v>13</v>
      </c>
      <c r="B23" s="8"/>
      <c r="C23" s="6"/>
      <c r="D23" s="8"/>
      <c r="E23" s="6"/>
      <c r="F23" s="10">
        <f t="shared" si="1"/>
        <v>0</v>
      </c>
      <c r="G23" s="6"/>
      <c r="H23" s="10">
        <f>IF(G23=0,,($G$9-G23)*$G$7*100/$G$9)</f>
        <v>0</v>
      </c>
      <c r="I23" s="6"/>
      <c r="J23" s="10">
        <f t="shared" si="3"/>
        <v>0</v>
      </c>
      <c r="K23" s="6"/>
      <c r="L23" s="10">
        <f t="shared" si="4"/>
        <v>0</v>
      </c>
      <c r="M23" s="6"/>
      <c r="N23" s="10">
        <f t="shared" si="11"/>
        <v>0</v>
      </c>
      <c r="O23" s="6"/>
      <c r="P23" s="10">
        <f t="shared" si="5"/>
        <v>0</v>
      </c>
      <c r="Q23" s="6"/>
      <c r="R23" s="10">
        <f t="shared" si="6"/>
        <v>0</v>
      </c>
      <c r="S23" s="11">
        <f t="shared" si="7"/>
        <v>0</v>
      </c>
      <c r="T23" s="6">
        <f t="shared" si="8"/>
        <v>13</v>
      </c>
      <c r="U23" s="6">
        <f t="shared" si="9"/>
        <v>0</v>
      </c>
      <c r="V23" s="25">
        <f t="shared" si="10"/>
        <v>0</v>
      </c>
    </row>
    <row r="24" spans="1:22" x14ac:dyDescent="0.2">
      <c r="A24" s="7">
        <f t="shared" si="0"/>
        <v>14</v>
      </c>
      <c r="B24" s="8"/>
      <c r="C24" s="8"/>
      <c r="D24" s="8"/>
      <c r="E24" s="6"/>
      <c r="F24" s="10">
        <f t="shared" si="1"/>
        <v>0</v>
      </c>
      <c r="G24" s="6"/>
      <c r="H24" s="10">
        <f>IF(G24=0,,($G$9-G24)*$G$7*100/$G$9)</f>
        <v>0</v>
      </c>
      <c r="I24" s="6"/>
      <c r="J24" s="10">
        <f t="shared" si="3"/>
        <v>0</v>
      </c>
      <c r="K24" s="6"/>
      <c r="L24" s="10">
        <f t="shared" si="4"/>
        <v>0</v>
      </c>
      <c r="M24" s="6"/>
      <c r="N24" s="10">
        <f t="shared" si="11"/>
        <v>0</v>
      </c>
      <c r="O24" s="6"/>
      <c r="P24" s="10">
        <f t="shared" si="5"/>
        <v>0</v>
      </c>
      <c r="Q24" s="6"/>
      <c r="R24" s="10">
        <f t="shared" si="6"/>
        <v>0</v>
      </c>
      <c r="S24" s="11">
        <f t="shared" si="7"/>
        <v>0</v>
      </c>
      <c r="T24" s="6">
        <f t="shared" si="8"/>
        <v>14</v>
      </c>
      <c r="U24" s="6">
        <f t="shared" si="9"/>
        <v>0</v>
      </c>
      <c r="V24" s="25">
        <f t="shared" si="10"/>
        <v>0</v>
      </c>
    </row>
    <row r="25" spans="1:22" x14ac:dyDescent="0.2">
      <c r="A25" s="7">
        <f t="shared" si="0"/>
        <v>15</v>
      </c>
      <c r="B25" s="8"/>
      <c r="C25" s="8"/>
      <c r="D25" s="8"/>
      <c r="E25" s="6"/>
      <c r="F25" s="10">
        <f t="shared" ref="F25:F31" si="12">IF(E25=0,,($E$9-E25)*$E$7*100/$E$9)</f>
        <v>0</v>
      </c>
      <c r="G25" s="6"/>
      <c r="H25" s="10">
        <f t="shared" ref="H25:H31" si="13">IF(G25=0,,($G$9-G25)*$G$7*100/$G$9)</f>
        <v>0</v>
      </c>
      <c r="I25" s="6"/>
      <c r="J25" s="10">
        <f t="shared" ref="J25:J31" si="14">IF(I25=0,,($I$9-I25)*$I$7*100/$I$9)</f>
        <v>0</v>
      </c>
      <c r="K25" s="6"/>
      <c r="L25" s="10">
        <f t="shared" ref="L25:L31" si="15">IF(K25=0,,($K$9-K25)*$K$7*100/$K$9)</f>
        <v>0</v>
      </c>
      <c r="M25" s="6"/>
      <c r="N25" s="10">
        <f t="shared" ref="N25:N31" si="16">IF(M25=0,,($M$9-M25)*$M$7*100/$M$9)</f>
        <v>0</v>
      </c>
      <c r="O25" s="6"/>
      <c r="P25" s="10">
        <f t="shared" ref="P25:P31" si="17">IF(O25=0,,($O$9-O25)*$O$7*100/$O$9)</f>
        <v>0</v>
      </c>
      <c r="Q25" s="6"/>
      <c r="R25" s="10">
        <f t="shared" ref="R25:R31" si="18">IF(Q25=0,,($Q$9-Q25)*$Q$7*100/$Q$9)</f>
        <v>0</v>
      </c>
      <c r="S25" s="11">
        <f t="shared" ref="S25:S31" si="19">R25+P25+N25+L25+J25+H25</f>
        <v>0</v>
      </c>
      <c r="T25" s="6">
        <f t="shared" si="8"/>
        <v>15</v>
      </c>
      <c r="U25" s="6">
        <f t="shared" si="9"/>
        <v>0</v>
      </c>
      <c r="V25" s="25">
        <f t="shared" si="10"/>
        <v>0</v>
      </c>
    </row>
    <row r="26" spans="1:22" x14ac:dyDescent="0.2">
      <c r="A26" s="7">
        <f t="shared" si="0"/>
        <v>16</v>
      </c>
      <c r="B26" s="8"/>
      <c r="C26" s="8"/>
      <c r="D26" s="8"/>
      <c r="E26" s="6"/>
      <c r="F26" s="10">
        <f t="shared" si="12"/>
        <v>0</v>
      </c>
      <c r="G26" s="6"/>
      <c r="H26" s="10">
        <f t="shared" si="13"/>
        <v>0</v>
      </c>
      <c r="I26" s="6"/>
      <c r="J26" s="10">
        <f t="shared" si="14"/>
        <v>0</v>
      </c>
      <c r="K26" s="6"/>
      <c r="L26" s="10">
        <f t="shared" si="15"/>
        <v>0</v>
      </c>
      <c r="M26" s="6"/>
      <c r="N26" s="10">
        <f t="shared" si="16"/>
        <v>0</v>
      </c>
      <c r="O26" s="6"/>
      <c r="P26" s="10">
        <f t="shared" si="17"/>
        <v>0</v>
      </c>
      <c r="Q26" s="6"/>
      <c r="R26" s="10">
        <f t="shared" si="18"/>
        <v>0</v>
      </c>
      <c r="S26" s="11">
        <f t="shared" si="19"/>
        <v>0</v>
      </c>
      <c r="T26" s="6">
        <f t="shared" si="8"/>
        <v>16</v>
      </c>
      <c r="U26" s="6">
        <f t="shared" si="9"/>
        <v>0</v>
      </c>
      <c r="V26" s="20">
        <f t="shared" si="10"/>
        <v>0</v>
      </c>
    </row>
    <row r="27" spans="1:22" x14ac:dyDescent="0.2">
      <c r="A27" s="7">
        <f t="shared" si="0"/>
        <v>17</v>
      </c>
      <c r="B27" s="8"/>
      <c r="C27" s="8"/>
      <c r="D27" s="8"/>
      <c r="E27" s="6"/>
      <c r="F27" s="10">
        <f t="shared" si="12"/>
        <v>0</v>
      </c>
      <c r="G27" s="6"/>
      <c r="H27" s="10">
        <f t="shared" si="13"/>
        <v>0</v>
      </c>
      <c r="I27" s="6"/>
      <c r="J27" s="10">
        <f t="shared" si="14"/>
        <v>0</v>
      </c>
      <c r="K27" s="6"/>
      <c r="L27" s="10">
        <f t="shared" si="15"/>
        <v>0</v>
      </c>
      <c r="M27" s="6"/>
      <c r="N27" s="10">
        <f t="shared" si="16"/>
        <v>0</v>
      </c>
      <c r="O27" s="6"/>
      <c r="P27" s="10">
        <f t="shared" si="17"/>
        <v>0</v>
      </c>
      <c r="Q27" s="6"/>
      <c r="R27" s="10">
        <f t="shared" si="18"/>
        <v>0</v>
      </c>
      <c r="S27" s="11">
        <f t="shared" si="19"/>
        <v>0</v>
      </c>
      <c r="T27" s="6">
        <f t="shared" si="8"/>
        <v>17</v>
      </c>
      <c r="U27" s="6">
        <f t="shared" si="9"/>
        <v>0</v>
      </c>
      <c r="V27" s="25">
        <f t="shared" si="10"/>
        <v>0</v>
      </c>
    </row>
    <row r="28" spans="1:22" x14ac:dyDescent="0.2">
      <c r="A28" s="7">
        <f t="shared" si="0"/>
        <v>18</v>
      </c>
      <c r="B28" s="8"/>
      <c r="C28" s="8"/>
      <c r="D28" s="8"/>
      <c r="E28" s="6"/>
      <c r="F28" s="10">
        <f t="shared" si="12"/>
        <v>0</v>
      </c>
      <c r="G28" s="6"/>
      <c r="H28" s="10">
        <f t="shared" si="13"/>
        <v>0</v>
      </c>
      <c r="I28" s="6"/>
      <c r="J28" s="10">
        <f t="shared" si="14"/>
        <v>0</v>
      </c>
      <c r="K28" s="6"/>
      <c r="L28" s="10">
        <f t="shared" si="15"/>
        <v>0</v>
      </c>
      <c r="M28" s="6"/>
      <c r="N28" s="10">
        <f t="shared" si="16"/>
        <v>0</v>
      </c>
      <c r="O28" s="6"/>
      <c r="P28" s="10">
        <f t="shared" si="17"/>
        <v>0</v>
      </c>
      <c r="Q28" s="6"/>
      <c r="R28" s="10">
        <f t="shared" si="18"/>
        <v>0</v>
      </c>
      <c r="S28" s="11">
        <f t="shared" si="19"/>
        <v>0</v>
      </c>
      <c r="T28" s="6">
        <f t="shared" si="8"/>
        <v>18</v>
      </c>
      <c r="U28" s="6">
        <f t="shared" si="9"/>
        <v>0</v>
      </c>
      <c r="V28" s="20">
        <f t="shared" si="10"/>
        <v>0</v>
      </c>
    </row>
    <row r="29" spans="1:22" x14ac:dyDescent="0.2">
      <c r="A29" s="7">
        <f t="shared" si="0"/>
        <v>19</v>
      </c>
      <c r="B29" s="8"/>
      <c r="C29" s="8"/>
      <c r="D29" s="8"/>
      <c r="E29" s="6"/>
      <c r="F29" s="10">
        <f t="shared" si="12"/>
        <v>0</v>
      </c>
      <c r="G29" s="6"/>
      <c r="H29" s="10">
        <f t="shared" si="13"/>
        <v>0</v>
      </c>
      <c r="I29" s="6"/>
      <c r="J29" s="10">
        <f t="shared" si="14"/>
        <v>0</v>
      </c>
      <c r="K29" s="6"/>
      <c r="L29" s="10">
        <f t="shared" si="15"/>
        <v>0</v>
      </c>
      <c r="M29" s="6"/>
      <c r="N29" s="10">
        <f t="shared" si="16"/>
        <v>0</v>
      </c>
      <c r="O29" s="6"/>
      <c r="P29" s="10">
        <f t="shared" si="17"/>
        <v>0</v>
      </c>
      <c r="Q29" s="6"/>
      <c r="R29" s="10">
        <f t="shared" si="18"/>
        <v>0</v>
      </c>
      <c r="S29" s="11">
        <f t="shared" si="19"/>
        <v>0</v>
      </c>
      <c r="T29" s="6">
        <f t="shared" si="8"/>
        <v>19</v>
      </c>
      <c r="U29" s="6">
        <f t="shared" si="9"/>
        <v>0</v>
      </c>
      <c r="V29" s="25">
        <f t="shared" si="10"/>
        <v>0</v>
      </c>
    </row>
    <row r="30" spans="1:22" x14ac:dyDescent="0.2">
      <c r="A30" s="5">
        <f t="shared" si="0"/>
        <v>20</v>
      </c>
      <c r="B30" s="8"/>
      <c r="C30" s="8"/>
      <c r="D30" s="8"/>
      <c r="E30" s="6"/>
      <c r="F30" s="10">
        <f t="shared" si="12"/>
        <v>0</v>
      </c>
      <c r="G30" s="6"/>
      <c r="H30" s="10">
        <f t="shared" si="13"/>
        <v>0</v>
      </c>
      <c r="I30" s="6"/>
      <c r="J30" s="10">
        <f t="shared" si="14"/>
        <v>0</v>
      </c>
      <c r="K30" s="6"/>
      <c r="L30" s="10">
        <f t="shared" si="15"/>
        <v>0</v>
      </c>
      <c r="M30" s="6"/>
      <c r="N30" s="10">
        <f t="shared" si="16"/>
        <v>0</v>
      </c>
      <c r="O30" s="6"/>
      <c r="P30" s="10">
        <f t="shared" si="17"/>
        <v>0</v>
      </c>
      <c r="Q30" s="6"/>
      <c r="R30" s="10">
        <f t="shared" si="18"/>
        <v>0</v>
      </c>
      <c r="S30" s="11">
        <f t="shared" si="19"/>
        <v>0</v>
      </c>
      <c r="T30" s="6">
        <f t="shared" si="8"/>
        <v>20</v>
      </c>
      <c r="U30" s="6">
        <f t="shared" si="9"/>
        <v>0</v>
      </c>
      <c r="V30" s="25">
        <f t="shared" si="10"/>
        <v>0</v>
      </c>
    </row>
    <row r="31" spans="1:22" x14ac:dyDescent="0.2">
      <c r="A31" s="7">
        <f t="shared" si="0"/>
        <v>21</v>
      </c>
      <c r="B31" s="8"/>
      <c r="C31" s="8"/>
      <c r="D31" s="8"/>
      <c r="E31" s="6"/>
      <c r="F31" s="10">
        <f t="shared" si="12"/>
        <v>0</v>
      </c>
      <c r="G31" s="6"/>
      <c r="H31" s="10">
        <f t="shared" si="13"/>
        <v>0</v>
      </c>
      <c r="I31" s="6"/>
      <c r="J31" s="10">
        <f t="shared" si="14"/>
        <v>0</v>
      </c>
      <c r="K31" s="6"/>
      <c r="L31" s="10">
        <f t="shared" si="15"/>
        <v>0</v>
      </c>
      <c r="M31" s="6"/>
      <c r="N31" s="10">
        <f t="shared" si="16"/>
        <v>0</v>
      </c>
      <c r="O31" s="6"/>
      <c r="P31" s="10">
        <f t="shared" si="17"/>
        <v>0</v>
      </c>
      <c r="Q31" s="6"/>
      <c r="R31" s="10">
        <f t="shared" si="18"/>
        <v>0</v>
      </c>
      <c r="S31" s="11">
        <f t="shared" si="19"/>
        <v>0</v>
      </c>
      <c r="T31" s="6">
        <f t="shared" si="8"/>
        <v>21</v>
      </c>
      <c r="U31" s="6">
        <f t="shared" si="9"/>
        <v>0</v>
      </c>
      <c r="V31" s="25">
        <f t="shared" si="10"/>
        <v>0</v>
      </c>
    </row>
    <row r="32" spans="1:22" x14ac:dyDescent="0.2">
      <c r="A32" s="51" t="s">
        <v>11</v>
      </c>
      <c r="B32" s="51"/>
      <c r="C32" s="52"/>
      <c r="D32" s="9"/>
      <c r="E32" s="9">
        <f>COUNTA(E11:E31)</f>
        <v>0</v>
      </c>
      <c r="G32" s="9">
        <f>COUNTA(G11:G31)</f>
        <v>5</v>
      </c>
      <c r="I32" s="9">
        <f>COUNTA(I11:I31)</f>
        <v>1</v>
      </c>
      <c r="K32" s="9">
        <f>COUNTA(K11:K31)</f>
        <v>2</v>
      </c>
      <c r="M32" s="9">
        <f>COUNTA(M11:M31)</f>
        <v>6</v>
      </c>
      <c r="O32" s="9">
        <f>COUNTA(O11:O31)</f>
        <v>4</v>
      </c>
      <c r="Q32" s="9">
        <f>COUNTA(Q11:Q31)</f>
        <v>0</v>
      </c>
    </row>
    <row r="33" spans="1:17" x14ac:dyDescent="0.2">
      <c r="A33" s="58" t="s">
        <v>20</v>
      </c>
      <c r="B33" s="58"/>
      <c r="C33" s="58"/>
      <c r="E33" s="19">
        <f>E32/$G$2</f>
        <v>0</v>
      </c>
      <c r="G33" s="19">
        <f>G32/$G$2</f>
        <v>0.5</v>
      </c>
      <c r="I33" s="19">
        <f>I32/$G$2</f>
        <v>0.1</v>
      </c>
      <c r="K33" s="19">
        <f>K32/$G$2</f>
        <v>0.2</v>
      </c>
      <c r="M33" s="19">
        <f>M32/$G$2</f>
        <v>0.6</v>
      </c>
      <c r="O33" s="19">
        <f>O32/$G$2</f>
        <v>0.4</v>
      </c>
      <c r="Q33" s="19">
        <f>Q32/$G$2</f>
        <v>0</v>
      </c>
    </row>
    <row r="42" spans="1:17" x14ac:dyDescent="0.2">
      <c r="N42" s="13"/>
    </row>
  </sheetData>
  <sortState ref="B11:S24">
    <sortCondition descending="1" ref="S11:S24"/>
  </sortState>
  <mergeCells count="33"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T7" sqref="T7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2" x14ac:dyDescent="0.2">
      <c r="E2" s="54" t="s">
        <v>17</v>
      </c>
      <c r="F2" s="54"/>
      <c r="G2" s="18">
        <f>COUNTA(B11:B56)</f>
        <v>20</v>
      </c>
    </row>
    <row r="3" spans="1:22" x14ac:dyDescent="0.2">
      <c r="B3" s="2"/>
      <c r="E3" s="54" t="s">
        <v>18</v>
      </c>
      <c r="F3" s="54"/>
      <c r="G3" s="18">
        <f>COUNTA(E8:R8)</f>
        <v>6</v>
      </c>
    </row>
    <row r="4" spans="1:22" x14ac:dyDescent="0.2">
      <c r="B4" s="2"/>
      <c r="C4" s="3"/>
    </row>
    <row r="6" spans="1:22" x14ac:dyDescent="0.2">
      <c r="D6" s="1" t="s">
        <v>0</v>
      </c>
      <c r="E6" s="50" t="s">
        <v>130</v>
      </c>
      <c r="F6" s="50"/>
      <c r="G6" s="50" t="s">
        <v>278</v>
      </c>
      <c r="H6" s="50"/>
      <c r="I6" s="50" t="s">
        <v>306</v>
      </c>
      <c r="J6" s="50"/>
      <c r="K6" s="50" t="s">
        <v>305</v>
      </c>
      <c r="L6" s="50"/>
      <c r="M6" s="47" t="s">
        <v>380</v>
      </c>
      <c r="N6" s="48"/>
      <c r="O6" s="50" t="s">
        <v>393</v>
      </c>
      <c r="P6" s="50"/>
      <c r="Q6" s="50"/>
      <c r="R6" s="50"/>
    </row>
    <row r="7" spans="1:22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/>
      <c r="R7" s="48"/>
    </row>
    <row r="8" spans="1:22" x14ac:dyDescent="0.2">
      <c r="D8" s="1" t="s">
        <v>1</v>
      </c>
      <c r="E8" s="53">
        <v>45607</v>
      </c>
      <c r="F8" s="53"/>
      <c r="G8" s="59">
        <v>45612</v>
      </c>
      <c r="H8" s="60"/>
      <c r="I8" s="59">
        <v>45640</v>
      </c>
      <c r="J8" s="60"/>
      <c r="K8" s="59">
        <v>45661</v>
      </c>
      <c r="L8" s="60"/>
      <c r="M8" s="59">
        <v>45668</v>
      </c>
      <c r="N8" s="60"/>
      <c r="O8" s="53">
        <v>45682</v>
      </c>
      <c r="P8" s="53"/>
      <c r="Q8" s="53"/>
      <c r="R8" s="53"/>
    </row>
    <row r="9" spans="1:22" x14ac:dyDescent="0.2">
      <c r="D9" s="1" t="s">
        <v>2</v>
      </c>
      <c r="E9" s="50">
        <v>11</v>
      </c>
      <c r="F9" s="50"/>
      <c r="G9" s="47">
        <v>23</v>
      </c>
      <c r="H9" s="48"/>
      <c r="I9" s="47">
        <v>13</v>
      </c>
      <c r="J9" s="48"/>
      <c r="K9" s="47">
        <v>19</v>
      </c>
      <c r="L9" s="48"/>
      <c r="M9" s="47">
        <v>16</v>
      </c>
      <c r="N9" s="48"/>
      <c r="O9" s="50">
        <v>10</v>
      </c>
      <c r="P9" s="50"/>
      <c r="Q9" s="50">
        <v>0</v>
      </c>
      <c r="R9" s="5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2">
      <c r="A11" s="35">
        <f t="shared" ref="A11:A56" si="0">T11</f>
        <v>1</v>
      </c>
      <c r="B11" s="16" t="s">
        <v>104</v>
      </c>
      <c r="C11" s="16" t="s">
        <v>105</v>
      </c>
      <c r="D11" s="16" t="s">
        <v>98</v>
      </c>
      <c r="E11" s="16">
        <v>3</v>
      </c>
      <c r="F11" s="26">
        <f>IF(E11=0,,($E$9-E11)*$E$7*100/$E$9)</f>
        <v>145.45454545454547</v>
      </c>
      <c r="G11" s="16"/>
      <c r="H11" s="26">
        <f t="shared" ref="H11:H40" si="1">IF(G11=0,,($G$9-G11)*$G$7*100/$G$9)</f>
        <v>0</v>
      </c>
      <c r="I11" s="16"/>
      <c r="J11" s="26">
        <f>IF(I11=0,,($I$9-I11)*$I$7*100/$I$9)</f>
        <v>0</v>
      </c>
      <c r="K11" s="16">
        <v>9</v>
      </c>
      <c r="L11" s="26">
        <f t="shared" ref="L11:L28" si="2">IF(K11=0,,($K$9-K11)*$K$7*100/$K$9)</f>
        <v>105.26315789473684</v>
      </c>
      <c r="M11" s="6">
        <v>3</v>
      </c>
      <c r="N11" s="6">
        <f>IF(M11=0,,($M$9-M11)*$M$7*100/$M$9)</f>
        <v>162.5</v>
      </c>
      <c r="O11" s="39">
        <v>5</v>
      </c>
      <c r="P11" s="40">
        <f t="shared" ref="P11:P17" si="3">IF(O11=0,,($O$9-O11)*$O$7*100/$O$9)</f>
        <v>100</v>
      </c>
      <c r="Q11" s="6"/>
      <c r="R11" s="10">
        <f t="shared" ref="R11:R47" si="4">IF(Q11=0,,($Q$9-Q11)*$Q$7*100/$Q$9)</f>
        <v>0</v>
      </c>
      <c r="S11" s="11">
        <f t="shared" ref="S11:S47" si="5">SUM(F11+H11+J11+L11+N11+P11+R11)</f>
        <v>513.21770334928237</v>
      </c>
      <c r="T11" s="6">
        <f t="shared" ref="T11:T56" si="6">ROW(B11)-10</f>
        <v>1</v>
      </c>
      <c r="U11" s="8">
        <f t="shared" ref="U11:U56" si="7">COUNTA(E11,G11,I11,K11,M11,O11,Q11)</f>
        <v>4</v>
      </c>
      <c r="V11" s="20">
        <f t="shared" ref="V11:V56" si="8">U11/$G$3</f>
        <v>0.66666666666666663</v>
      </c>
    </row>
    <row r="12" spans="1:22" x14ac:dyDescent="0.2">
      <c r="A12" s="36">
        <f t="shared" si="0"/>
        <v>2</v>
      </c>
      <c r="B12" s="17" t="s">
        <v>136</v>
      </c>
      <c r="C12" s="17" t="s">
        <v>137</v>
      </c>
      <c r="D12" s="17" t="s">
        <v>133</v>
      </c>
      <c r="E12" s="16">
        <v>9</v>
      </c>
      <c r="F12" s="26">
        <f>IF(E12=0,,($E$9-E12)*$E$7*100/$E$9)</f>
        <v>36.363636363636367</v>
      </c>
      <c r="G12" s="39">
        <v>14</v>
      </c>
      <c r="H12" s="40">
        <f t="shared" si="1"/>
        <v>78.260869565217391</v>
      </c>
      <c r="I12" s="16"/>
      <c r="J12" s="26">
        <f>IF(I12=0,,($I$9-I12)*$I$7*100/$I$9)</f>
        <v>0</v>
      </c>
      <c r="K12" s="16">
        <v>7</v>
      </c>
      <c r="L12" s="26">
        <f t="shared" si="2"/>
        <v>126.31578947368421</v>
      </c>
      <c r="M12" s="6"/>
      <c r="N12" s="6">
        <f>IF(M12=0,,($M$9-M12)*$M$7*100/$M$9)</f>
        <v>0</v>
      </c>
      <c r="O12" s="39">
        <v>3</v>
      </c>
      <c r="P12" s="40">
        <f t="shared" si="3"/>
        <v>140</v>
      </c>
      <c r="Q12" s="6"/>
      <c r="R12" s="10">
        <f t="shared" si="4"/>
        <v>0</v>
      </c>
      <c r="S12" s="11">
        <f t="shared" si="5"/>
        <v>380.94029540253797</v>
      </c>
      <c r="T12" s="6">
        <f t="shared" si="6"/>
        <v>2</v>
      </c>
      <c r="U12" s="8">
        <f t="shared" si="7"/>
        <v>4</v>
      </c>
      <c r="V12" s="20">
        <f t="shared" si="8"/>
        <v>0.66666666666666663</v>
      </c>
    </row>
    <row r="13" spans="1:22" x14ac:dyDescent="0.2">
      <c r="A13" s="35">
        <f t="shared" si="0"/>
        <v>3</v>
      </c>
      <c r="B13" s="17" t="s">
        <v>85</v>
      </c>
      <c r="C13" s="17" t="s">
        <v>111</v>
      </c>
      <c r="D13" s="17" t="s">
        <v>98</v>
      </c>
      <c r="E13" s="16">
        <v>3</v>
      </c>
      <c r="F13" s="26">
        <f>IF(E13=0,,($E$9-E13)*$E$7*100/$E$9)</f>
        <v>145.45454545454547</v>
      </c>
      <c r="G13" s="16"/>
      <c r="H13" s="26">
        <f t="shared" si="1"/>
        <v>0</v>
      </c>
      <c r="I13" s="16"/>
      <c r="J13" s="26">
        <f>IF(I13=0,,($I$9-I13)*$I$7*100/$I$9)</f>
        <v>0</v>
      </c>
      <c r="K13" s="39">
        <v>5</v>
      </c>
      <c r="L13" s="26">
        <f t="shared" si="2"/>
        <v>147.36842105263159</v>
      </c>
      <c r="M13" s="6">
        <v>9</v>
      </c>
      <c r="N13" s="6">
        <f>IF(M13=0,,($M$9-M13)*$M$7*100/$M$9)</f>
        <v>87.5</v>
      </c>
      <c r="O13" s="39"/>
      <c r="P13" s="40">
        <f t="shared" si="3"/>
        <v>0</v>
      </c>
      <c r="Q13" s="6"/>
      <c r="R13" s="10">
        <f t="shared" si="4"/>
        <v>0</v>
      </c>
      <c r="S13" s="11">
        <f t="shared" si="5"/>
        <v>380.32296650717706</v>
      </c>
      <c r="T13" s="6">
        <f t="shared" si="6"/>
        <v>3</v>
      </c>
      <c r="U13" s="8">
        <f t="shared" si="7"/>
        <v>3</v>
      </c>
      <c r="V13" s="20">
        <f t="shared" si="8"/>
        <v>0.5</v>
      </c>
    </row>
    <row r="14" spans="1:22" x14ac:dyDescent="0.2">
      <c r="A14" s="35">
        <f t="shared" si="0"/>
        <v>4</v>
      </c>
      <c r="B14" s="17" t="s">
        <v>135</v>
      </c>
      <c r="C14" s="17" t="s">
        <v>263</v>
      </c>
      <c r="D14" s="17" t="s">
        <v>133</v>
      </c>
      <c r="E14" s="16">
        <v>8</v>
      </c>
      <c r="F14" s="26">
        <f>IF(E14=0,,($E$9-E14)*$E$7*100/$E$9)</f>
        <v>54.545454545454547</v>
      </c>
      <c r="G14" s="16"/>
      <c r="H14" s="26">
        <f t="shared" si="1"/>
        <v>0</v>
      </c>
      <c r="I14" s="16"/>
      <c r="J14" s="26">
        <f>IF(I14=0,,($I$9-I14)*$I$7*100/$I$9)</f>
        <v>0</v>
      </c>
      <c r="K14" s="16"/>
      <c r="L14" s="26">
        <f t="shared" si="2"/>
        <v>0</v>
      </c>
      <c r="M14" s="6"/>
      <c r="N14" s="6">
        <f>IF(M14=0,,($M$9-M14)*$M$7*100/$M$9)</f>
        <v>0</v>
      </c>
      <c r="O14" s="39">
        <v>3</v>
      </c>
      <c r="P14" s="40">
        <f t="shared" si="3"/>
        <v>140</v>
      </c>
      <c r="Q14" s="6"/>
      <c r="R14" s="10">
        <f t="shared" si="4"/>
        <v>0</v>
      </c>
      <c r="S14" s="11">
        <f t="shared" si="5"/>
        <v>194.54545454545456</v>
      </c>
      <c r="T14" s="6">
        <f t="shared" si="6"/>
        <v>4</v>
      </c>
      <c r="U14" s="8">
        <f t="shared" si="7"/>
        <v>2</v>
      </c>
      <c r="V14" s="20">
        <f t="shared" si="8"/>
        <v>0.33333333333333331</v>
      </c>
    </row>
    <row r="15" spans="1:22" x14ac:dyDescent="0.2">
      <c r="A15" s="36">
        <f t="shared" si="0"/>
        <v>5</v>
      </c>
      <c r="B15" s="16" t="s">
        <v>308</v>
      </c>
      <c r="C15" s="16" t="s">
        <v>309</v>
      </c>
      <c r="D15" s="17" t="s">
        <v>101</v>
      </c>
      <c r="E15" s="16"/>
      <c r="F15" s="26"/>
      <c r="G15" s="16"/>
      <c r="H15" s="26">
        <f t="shared" si="1"/>
        <v>0</v>
      </c>
      <c r="I15" s="16">
        <v>13</v>
      </c>
      <c r="J15" s="26">
        <f>15/2</f>
        <v>7.5</v>
      </c>
      <c r="K15" s="16"/>
      <c r="L15" s="26">
        <f t="shared" si="2"/>
        <v>0</v>
      </c>
      <c r="M15" s="6">
        <v>13</v>
      </c>
      <c r="N15" s="6">
        <v>26</v>
      </c>
      <c r="O15" s="39">
        <v>2</v>
      </c>
      <c r="P15" s="40">
        <f t="shared" si="3"/>
        <v>160</v>
      </c>
      <c r="Q15" s="6"/>
      <c r="R15" s="10">
        <f t="shared" si="4"/>
        <v>0</v>
      </c>
      <c r="S15" s="11">
        <f t="shared" si="5"/>
        <v>193.5</v>
      </c>
      <c r="T15" s="6">
        <f t="shared" si="6"/>
        <v>5</v>
      </c>
      <c r="U15" s="8">
        <f t="shared" si="7"/>
        <v>3</v>
      </c>
      <c r="V15" s="20">
        <f t="shared" si="8"/>
        <v>0.5</v>
      </c>
    </row>
    <row r="16" spans="1:22" x14ac:dyDescent="0.2">
      <c r="A16" s="36">
        <f t="shared" si="0"/>
        <v>6</v>
      </c>
      <c r="B16" s="16" t="s">
        <v>195</v>
      </c>
      <c r="C16" s="16" t="s">
        <v>307</v>
      </c>
      <c r="D16" s="16" t="s">
        <v>101</v>
      </c>
      <c r="E16" s="16"/>
      <c r="F16" s="26">
        <f t="shared" ref="F16:F28" si="9">IF(E16=0,,($E$9-E16)*$E$7*100/$E$9)</f>
        <v>0</v>
      </c>
      <c r="G16" s="16"/>
      <c r="H16" s="26">
        <f t="shared" si="1"/>
        <v>0</v>
      </c>
      <c r="I16" s="16">
        <v>8</v>
      </c>
      <c r="J16" s="26">
        <f t="shared" ref="J16:J42" si="10">IF(I16=0,,($I$9-I16)*$I$7*100/$I$9)</f>
        <v>76.92307692307692</v>
      </c>
      <c r="K16" s="16">
        <v>11</v>
      </c>
      <c r="L16" s="26">
        <f t="shared" si="2"/>
        <v>84.21052631578948</v>
      </c>
      <c r="M16" s="6">
        <v>14</v>
      </c>
      <c r="N16" s="6">
        <f t="shared" ref="N16:N22" si="11">IF(M16=0,,($M$9-M16)*$M$7*100/$M$9)</f>
        <v>25</v>
      </c>
      <c r="O16" s="39"/>
      <c r="P16" s="40">
        <f t="shared" si="3"/>
        <v>0</v>
      </c>
      <c r="Q16" s="6"/>
      <c r="R16" s="10">
        <f t="shared" si="4"/>
        <v>0</v>
      </c>
      <c r="S16" s="11">
        <f t="shared" si="5"/>
        <v>186.13360323886639</v>
      </c>
      <c r="T16" s="6">
        <f t="shared" si="6"/>
        <v>6</v>
      </c>
      <c r="U16" s="8">
        <f t="shared" si="7"/>
        <v>3</v>
      </c>
      <c r="V16" s="20">
        <f t="shared" si="8"/>
        <v>0.5</v>
      </c>
    </row>
    <row r="17" spans="1:22" x14ac:dyDescent="0.2">
      <c r="A17" s="35">
        <f t="shared" si="0"/>
        <v>7</v>
      </c>
      <c r="B17" s="39" t="s">
        <v>394</v>
      </c>
      <c r="C17" s="39" t="s">
        <v>395</v>
      </c>
      <c r="D17" s="39" t="s">
        <v>99</v>
      </c>
      <c r="E17" s="6"/>
      <c r="F17" s="10">
        <f t="shared" si="9"/>
        <v>0</v>
      </c>
      <c r="G17" s="6"/>
      <c r="H17" s="10">
        <f t="shared" si="1"/>
        <v>0</v>
      </c>
      <c r="I17" s="16"/>
      <c r="J17" s="26">
        <f t="shared" si="10"/>
        <v>0</v>
      </c>
      <c r="K17" s="16"/>
      <c r="L17" s="26">
        <f t="shared" si="2"/>
        <v>0</v>
      </c>
      <c r="M17" s="6"/>
      <c r="N17" s="6">
        <f t="shared" si="11"/>
        <v>0</v>
      </c>
      <c r="O17" s="39">
        <v>1</v>
      </c>
      <c r="P17" s="40">
        <f t="shared" si="3"/>
        <v>180</v>
      </c>
      <c r="Q17" s="6"/>
      <c r="R17" s="10">
        <f t="shared" si="4"/>
        <v>0</v>
      </c>
      <c r="S17" s="11">
        <f t="shared" si="5"/>
        <v>180</v>
      </c>
      <c r="T17" s="6">
        <f t="shared" si="6"/>
        <v>7</v>
      </c>
      <c r="U17" s="8">
        <f t="shared" si="7"/>
        <v>1</v>
      </c>
      <c r="V17" s="20">
        <f t="shared" si="8"/>
        <v>0.16666666666666666</v>
      </c>
    </row>
    <row r="18" spans="1:22" x14ac:dyDescent="0.2">
      <c r="A18" s="35">
        <f t="shared" si="0"/>
        <v>8</v>
      </c>
      <c r="B18" s="17" t="s">
        <v>115</v>
      </c>
      <c r="C18" s="17" t="s">
        <v>116</v>
      </c>
      <c r="D18" s="17" t="s">
        <v>98</v>
      </c>
      <c r="E18" s="16">
        <v>6</v>
      </c>
      <c r="F18" s="26">
        <f t="shared" si="9"/>
        <v>90.909090909090907</v>
      </c>
      <c r="G18" s="16"/>
      <c r="H18" s="26">
        <f t="shared" si="1"/>
        <v>0</v>
      </c>
      <c r="I18" s="16"/>
      <c r="J18" s="26">
        <f t="shared" si="10"/>
        <v>0</v>
      </c>
      <c r="K18" s="16">
        <v>14</v>
      </c>
      <c r="L18" s="26">
        <f t="shared" si="2"/>
        <v>52.631578947368418</v>
      </c>
      <c r="M18" s="6"/>
      <c r="N18" s="6">
        <f t="shared" si="11"/>
        <v>0</v>
      </c>
      <c r="O18" s="39">
        <v>10</v>
      </c>
      <c r="P18" s="40">
        <f>20/2</f>
        <v>10</v>
      </c>
      <c r="Q18" s="6"/>
      <c r="R18" s="10">
        <f t="shared" si="4"/>
        <v>0</v>
      </c>
      <c r="S18" s="11">
        <f t="shared" si="5"/>
        <v>153.54066985645932</v>
      </c>
      <c r="T18" s="6">
        <f t="shared" si="6"/>
        <v>8</v>
      </c>
      <c r="U18" s="8">
        <f t="shared" si="7"/>
        <v>3</v>
      </c>
      <c r="V18" s="20">
        <f t="shared" si="8"/>
        <v>0.5</v>
      </c>
    </row>
    <row r="19" spans="1:22" x14ac:dyDescent="0.2">
      <c r="A19" s="36">
        <f t="shared" si="0"/>
        <v>9</v>
      </c>
      <c r="B19" s="37" t="s">
        <v>261</v>
      </c>
      <c r="C19" s="37" t="s">
        <v>262</v>
      </c>
      <c r="D19" s="39" t="s">
        <v>134</v>
      </c>
      <c r="E19" s="39">
        <v>7</v>
      </c>
      <c r="F19" s="40">
        <f t="shared" si="9"/>
        <v>72.727272727272734</v>
      </c>
      <c r="G19" s="16"/>
      <c r="H19" s="26">
        <f t="shared" si="1"/>
        <v>0</v>
      </c>
      <c r="I19" s="16"/>
      <c r="J19" s="26">
        <f t="shared" si="10"/>
        <v>0</v>
      </c>
      <c r="K19" s="16">
        <v>12</v>
      </c>
      <c r="L19" s="26">
        <f t="shared" si="2"/>
        <v>73.684210526315795</v>
      </c>
      <c r="M19" s="6"/>
      <c r="N19" s="6">
        <f t="shared" si="11"/>
        <v>0</v>
      </c>
      <c r="O19" s="39"/>
      <c r="P19" s="40">
        <f t="shared" ref="P19:P29" si="12">IF(O19=0,,($O$9-O19)*$O$7*100/$O$9)</f>
        <v>0</v>
      </c>
      <c r="Q19" s="6"/>
      <c r="R19" s="10">
        <f t="shared" si="4"/>
        <v>0</v>
      </c>
      <c r="S19" s="11">
        <f t="shared" si="5"/>
        <v>146.41148325358853</v>
      </c>
      <c r="T19" s="6">
        <f t="shared" si="6"/>
        <v>9</v>
      </c>
      <c r="U19" s="8">
        <f t="shared" si="7"/>
        <v>2</v>
      </c>
      <c r="V19" s="20">
        <f t="shared" si="8"/>
        <v>0.33333333333333331</v>
      </c>
    </row>
    <row r="20" spans="1:22" x14ac:dyDescent="0.2">
      <c r="A20" s="35">
        <f t="shared" si="0"/>
        <v>10</v>
      </c>
      <c r="B20" s="16" t="s">
        <v>245</v>
      </c>
      <c r="C20" s="16" t="s">
        <v>246</v>
      </c>
      <c r="D20" s="16" t="s">
        <v>247</v>
      </c>
      <c r="E20" s="16">
        <v>5</v>
      </c>
      <c r="F20" s="26">
        <f t="shared" si="9"/>
        <v>109.09090909090909</v>
      </c>
      <c r="G20" s="16"/>
      <c r="H20" s="26">
        <f t="shared" si="1"/>
        <v>0</v>
      </c>
      <c r="I20" s="16"/>
      <c r="J20" s="26">
        <f t="shared" si="10"/>
        <v>0</v>
      </c>
      <c r="K20" s="16"/>
      <c r="L20" s="26">
        <f t="shared" si="2"/>
        <v>0</v>
      </c>
      <c r="M20" s="6"/>
      <c r="N20" s="6">
        <f t="shared" si="11"/>
        <v>0</v>
      </c>
      <c r="O20" s="39"/>
      <c r="P20" s="40">
        <f t="shared" si="12"/>
        <v>0</v>
      </c>
      <c r="Q20" s="6"/>
      <c r="R20" s="10">
        <f t="shared" si="4"/>
        <v>0</v>
      </c>
      <c r="S20" s="11">
        <f t="shared" si="5"/>
        <v>109.09090909090909</v>
      </c>
      <c r="T20" s="6">
        <f t="shared" si="6"/>
        <v>10</v>
      </c>
      <c r="U20" s="8">
        <f t="shared" si="7"/>
        <v>1</v>
      </c>
      <c r="V20" s="20">
        <f t="shared" si="8"/>
        <v>0.16666666666666666</v>
      </c>
    </row>
    <row r="21" spans="1:22" x14ac:dyDescent="0.2">
      <c r="A21" s="36">
        <f t="shared" si="0"/>
        <v>11</v>
      </c>
      <c r="B21" s="37" t="s">
        <v>348</v>
      </c>
      <c r="C21" s="37" t="s">
        <v>349</v>
      </c>
      <c r="D21" s="37" t="s">
        <v>98</v>
      </c>
      <c r="E21" s="6"/>
      <c r="F21" s="10">
        <f t="shared" si="9"/>
        <v>0</v>
      </c>
      <c r="G21" s="6"/>
      <c r="H21" s="10">
        <f t="shared" si="1"/>
        <v>0</v>
      </c>
      <c r="I21" s="16"/>
      <c r="J21" s="26">
        <f t="shared" si="10"/>
        <v>0</v>
      </c>
      <c r="K21" s="16">
        <v>13</v>
      </c>
      <c r="L21" s="26">
        <f t="shared" si="2"/>
        <v>63.157894736842103</v>
      </c>
      <c r="M21" s="6"/>
      <c r="N21" s="6">
        <f t="shared" si="11"/>
        <v>0</v>
      </c>
      <c r="O21" s="39">
        <v>8</v>
      </c>
      <c r="P21" s="40">
        <f t="shared" si="12"/>
        <v>40</v>
      </c>
      <c r="Q21" s="6"/>
      <c r="R21" s="10">
        <f t="shared" si="4"/>
        <v>0</v>
      </c>
      <c r="S21" s="11">
        <f t="shared" si="5"/>
        <v>103.15789473684211</v>
      </c>
      <c r="T21" s="6">
        <f t="shared" si="6"/>
        <v>11</v>
      </c>
      <c r="U21" s="8">
        <f t="shared" si="7"/>
        <v>2</v>
      </c>
      <c r="V21" s="20">
        <f t="shared" si="8"/>
        <v>0.33333333333333331</v>
      </c>
    </row>
    <row r="22" spans="1:22" x14ac:dyDescent="0.2">
      <c r="A22" s="36">
        <f t="shared" si="0"/>
        <v>12</v>
      </c>
      <c r="B22" s="16" t="s">
        <v>347</v>
      </c>
      <c r="C22" s="16" t="s">
        <v>214</v>
      </c>
      <c r="D22" s="16" t="s">
        <v>98</v>
      </c>
      <c r="E22" s="16"/>
      <c r="F22" s="26">
        <f t="shared" si="9"/>
        <v>0</v>
      </c>
      <c r="G22" s="16"/>
      <c r="H22" s="26">
        <f t="shared" si="1"/>
        <v>0</v>
      </c>
      <c r="I22" s="16"/>
      <c r="J22" s="26">
        <f t="shared" si="10"/>
        <v>0</v>
      </c>
      <c r="K22" s="16">
        <v>10</v>
      </c>
      <c r="L22" s="26">
        <f t="shared" si="2"/>
        <v>94.736842105263165</v>
      </c>
      <c r="M22" s="6"/>
      <c r="N22" s="6">
        <f t="shared" si="11"/>
        <v>0</v>
      </c>
      <c r="O22" s="6"/>
      <c r="P22" s="40">
        <f t="shared" si="12"/>
        <v>0</v>
      </c>
      <c r="Q22" s="6"/>
      <c r="R22" s="10">
        <f t="shared" si="4"/>
        <v>0</v>
      </c>
      <c r="S22" s="11">
        <f t="shared" si="5"/>
        <v>94.736842105263165</v>
      </c>
      <c r="T22" s="6">
        <f t="shared" si="6"/>
        <v>12</v>
      </c>
      <c r="U22" s="8">
        <f t="shared" si="7"/>
        <v>1</v>
      </c>
      <c r="V22" s="20">
        <f t="shared" si="8"/>
        <v>0.16666666666666666</v>
      </c>
    </row>
    <row r="23" spans="1:22" x14ac:dyDescent="0.2">
      <c r="A23" s="36">
        <f t="shared" si="0"/>
        <v>13</v>
      </c>
      <c r="B23" s="37" t="s">
        <v>381</v>
      </c>
      <c r="C23" s="37" t="s">
        <v>382</v>
      </c>
      <c r="D23" s="37" t="s">
        <v>101</v>
      </c>
      <c r="E23" s="6"/>
      <c r="F23" s="10">
        <f t="shared" si="9"/>
        <v>0</v>
      </c>
      <c r="G23" s="6"/>
      <c r="H23" s="10">
        <f t="shared" si="1"/>
        <v>0</v>
      </c>
      <c r="I23" s="16"/>
      <c r="J23" s="26">
        <f t="shared" si="10"/>
        <v>0</v>
      </c>
      <c r="K23" s="16"/>
      <c r="L23" s="26">
        <f t="shared" si="2"/>
        <v>0</v>
      </c>
      <c r="M23" s="6">
        <v>15</v>
      </c>
      <c r="N23" s="6">
        <v>12</v>
      </c>
      <c r="O23" s="39">
        <v>6</v>
      </c>
      <c r="P23" s="40">
        <f t="shared" si="12"/>
        <v>80</v>
      </c>
      <c r="Q23" s="6"/>
      <c r="R23" s="10">
        <f t="shared" si="4"/>
        <v>0</v>
      </c>
      <c r="S23" s="11">
        <f t="shared" si="5"/>
        <v>92</v>
      </c>
      <c r="T23" s="6">
        <f t="shared" si="6"/>
        <v>13</v>
      </c>
      <c r="U23" s="8">
        <f t="shared" si="7"/>
        <v>2</v>
      </c>
      <c r="V23" s="20">
        <f t="shared" si="8"/>
        <v>0.33333333333333331</v>
      </c>
    </row>
    <row r="24" spans="1:22" x14ac:dyDescent="0.2">
      <c r="A24" s="36">
        <f t="shared" si="0"/>
        <v>14</v>
      </c>
      <c r="B24" s="17" t="s">
        <v>396</v>
      </c>
      <c r="C24" s="17" t="s">
        <v>397</v>
      </c>
      <c r="D24" s="17" t="s">
        <v>98</v>
      </c>
      <c r="E24" s="16"/>
      <c r="F24" s="26">
        <f t="shared" si="9"/>
        <v>0</v>
      </c>
      <c r="G24" s="16"/>
      <c r="H24" s="26">
        <f t="shared" si="1"/>
        <v>0</v>
      </c>
      <c r="I24" s="16"/>
      <c r="J24" s="26">
        <f t="shared" si="10"/>
        <v>0</v>
      </c>
      <c r="K24" s="16"/>
      <c r="L24" s="26">
        <f t="shared" si="2"/>
        <v>0</v>
      </c>
      <c r="M24" s="6"/>
      <c r="N24" s="6">
        <f t="shared" ref="N24:N47" si="13">IF(M24=0,,($M$9-M24)*$M$7*100/$M$9)</f>
        <v>0</v>
      </c>
      <c r="O24" s="16">
        <v>7</v>
      </c>
      <c r="P24" s="40">
        <f t="shared" si="12"/>
        <v>60</v>
      </c>
      <c r="Q24" s="6"/>
      <c r="R24" s="10">
        <f t="shared" si="4"/>
        <v>0</v>
      </c>
      <c r="S24" s="11">
        <f t="shared" si="5"/>
        <v>60</v>
      </c>
      <c r="T24" s="6">
        <f t="shared" si="6"/>
        <v>14</v>
      </c>
      <c r="U24" s="8">
        <f t="shared" si="7"/>
        <v>1</v>
      </c>
      <c r="V24" s="20">
        <f t="shared" si="8"/>
        <v>0.16666666666666666</v>
      </c>
    </row>
    <row r="25" spans="1:22" x14ac:dyDescent="0.2">
      <c r="A25" s="36">
        <f t="shared" si="0"/>
        <v>15</v>
      </c>
      <c r="B25" s="16" t="s">
        <v>264</v>
      </c>
      <c r="C25" s="16" t="s">
        <v>265</v>
      </c>
      <c r="D25" s="16" t="s">
        <v>98</v>
      </c>
      <c r="E25" s="16">
        <v>10</v>
      </c>
      <c r="F25" s="26">
        <f t="shared" si="9"/>
        <v>18.181818181818183</v>
      </c>
      <c r="G25" s="16"/>
      <c r="H25" s="26">
        <f t="shared" si="1"/>
        <v>0</v>
      </c>
      <c r="I25" s="16"/>
      <c r="J25" s="26">
        <f t="shared" si="10"/>
        <v>0</v>
      </c>
      <c r="K25" s="16">
        <v>16</v>
      </c>
      <c r="L25" s="26">
        <f t="shared" si="2"/>
        <v>31.578947368421051</v>
      </c>
      <c r="M25" s="6"/>
      <c r="N25" s="6">
        <f t="shared" si="13"/>
        <v>0</v>
      </c>
      <c r="O25" s="39"/>
      <c r="P25" s="40">
        <f t="shared" si="12"/>
        <v>0</v>
      </c>
      <c r="Q25" s="6"/>
      <c r="R25" s="10">
        <f t="shared" si="4"/>
        <v>0</v>
      </c>
      <c r="S25" s="11">
        <f t="shared" si="5"/>
        <v>49.760765550239235</v>
      </c>
      <c r="T25" s="6">
        <f t="shared" si="6"/>
        <v>15</v>
      </c>
      <c r="U25" s="8">
        <f t="shared" si="7"/>
        <v>2</v>
      </c>
      <c r="V25" s="20">
        <f t="shared" si="8"/>
        <v>0.33333333333333331</v>
      </c>
    </row>
    <row r="26" spans="1:22" x14ac:dyDescent="0.2">
      <c r="A26" s="36">
        <f t="shared" si="0"/>
        <v>16</v>
      </c>
      <c r="B26" s="37" t="s">
        <v>350</v>
      </c>
      <c r="C26" s="46" t="s">
        <v>351</v>
      </c>
      <c r="D26" s="37" t="s">
        <v>98</v>
      </c>
      <c r="E26" s="6"/>
      <c r="F26" s="10">
        <f t="shared" si="9"/>
        <v>0</v>
      </c>
      <c r="G26" s="6"/>
      <c r="H26" s="10">
        <f t="shared" si="1"/>
        <v>0</v>
      </c>
      <c r="I26" s="16"/>
      <c r="J26" s="26">
        <f t="shared" si="10"/>
        <v>0</v>
      </c>
      <c r="K26" s="16">
        <v>15</v>
      </c>
      <c r="L26" s="26">
        <f t="shared" si="2"/>
        <v>42.10526315789474</v>
      </c>
      <c r="M26" s="6"/>
      <c r="N26" s="6">
        <f t="shared" si="13"/>
        <v>0</v>
      </c>
      <c r="O26" s="16"/>
      <c r="P26" s="40">
        <f t="shared" si="12"/>
        <v>0</v>
      </c>
      <c r="Q26" s="6"/>
      <c r="R26" s="10">
        <f t="shared" si="4"/>
        <v>0</v>
      </c>
      <c r="S26" s="11">
        <f t="shared" si="5"/>
        <v>42.10526315789474</v>
      </c>
      <c r="T26" s="6">
        <f t="shared" si="6"/>
        <v>16</v>
      </c>
      <c r="U26" s="8">
        <f t="shared" si="7"/>
        <v>1</v>
      </c>
      <c r="V26" s="20">
        <f t="shared" si="8"/>
        <v>0.16666666666666666</v>
      </c>
    </row>
    <row r="27" spans="1:22" x14ac:dyDescent="0.2">
      <c r="A27" s="35">
        <f t="shared" si="0"/>
        <v>17</v>
      </c>
      <c r="B27" s="17" t="s">
        <v>352</v>
      </c>
      <c r="C27" s="16" t="s">
        <v>353</v>
      </c>
      <c r="D27" s="17" t="s">
        <v>134</v>
      </c>
      <c r="E27" s="16"/>
      <c r="F27" s="26">
        <f t="shared" si="9"/>
        <v>0</v>
      </c>
      <c r="G27" s="16"/>
      <c r="H27" s="26">
        <f t="shared" si="1"/>
        <v>0</v>
      </c>
      <c r="I27" s="16"/>
      <c r="J27" s="26">
        <f t="shared" si="10"/>
        <v>0</v>
      </c>
      <c r="K27" s="16">
        <v>17</v>
      </c>
      <c r="L27" s="26">
        <f t="shared" si="2"/>
        <v>21.05263157894737</v>
      </c>
      <c r="M27" s="6"/>
      <c r="N27" s="6">
        <f t="shared" si="13"/>
        <v>0</v>
      </c>
      <c r="O27" s="6"/>
      <c r="P27" s="40">
        <f t="shared" si="12"/>
        <v>0</v>
      </c>
      <c r="Q27" s="6"/>
      <c r="R27" s="10">
        <f t="shared" si="4"/>
        <v>0</v>
      </c>
      <c r="S27" s="11">
        <f t="shared" si="5"/>
        <v>21.05263157894737</v>
      </c>
      <c r="T27" s="6">
        <f t="shared" si="6"/>
        <v>17</v>
      </c>
      <c r="U27" s="8">
        <f t="shared" si="7"/>
        <v>1</v>
      </c>
      <c r="V27" s="20">
        <f t="shared" si="8"/>
        <v>0.16666666666666666</v>
      </c>
    </row>
    <row r="28" spans="1:22" x14ac:dyDescent="0.2">
      <c r="A28" s="36">
        <f t="shared" si="0"/>
        <v>18</v>
      </c>
      <c r="B28" s="17" t="s">
        <v>398</v>
      </c>
      <c r="C28" s="17" t="s">
        <v>399</v>
      </c>
      <c r="D28" s="17" t="s">
        <v>98</v>
      </c>
      <c r="E28" s="16"/>
      <c r="F28" s="26">
        <f t="shared" si="9"/>
        <v>0</v>
      </c>
      <c r="G28" s="16"/>
      <c r="H28" s="26">
        <f t="shared" si="1"/>
        <v>0</v>
      </c>
      <c r="I28" s="16"/>
      <c r="J28" s="26">
        <f t="shared" si="10"/>
        <v>0</v>
      </c>
      <c r="K28" s="16"/>
      <c r="L28" s="26">
        <f t="shared" si="2"/>
        <v>0</v>
      </c>
      <c r="M28" s="6"/>
      <c r="N28" s="6">
        <f t="shared" si="13"/>
        <v>0</v>
      </c>
      <c r="O28" s="16">
        <v>9</v>
      </c>
      <c r="P28" s="40">
        <f t="shared" si="12"/>
        <v>20</v>
      </c>
      <c r="Q28" s="6"/>
      <c r="R28" s="10">
        <f t="shared" si="4"/>
        <v>0</v>
      </c>
      <c r="S28" s="11">
        <f t="shared" si="5"/>
        <v>20</v>
      </c>
      <c r="T28" s="6">
        <f t="shared" si="6"/>
        <v>18</v>
      </c>
      <c r="U28" s="8">
        <f t="shared" si="7"/>
        <v>1</v>
      </c>
      <c r="V28" s="20">
        <f t="shared" si="8"/>
        <v>0.16666666666666666</v>
      </c>
    </row>
    <row r="29" spans="1:22" x14ac:dyDescent="0.2">
      <c r="A29" s="35">
        <f t="shared" si="0"/>
        <v>19</v>
      </c>
      <c r="B29" s="16" t="s">
        <v>266</v>
      </c>
      <c r="C29" s="16" t="s">
        <v>354</v>
      </c>
      <c r="D29" s="17" t="s">
        <v>98</v>
      </c>
      <c r="E29" s="16">
        <v>11</v>
      </c>
      <c r="F29" s="26">
        <f>18/2</f>
        <v>9</v>
      </c>
      <c r="G29" s="16"/>
      <c r="H29" s="26">
        <f t="shared" si="1"/>
        <v>0</v>
      </c>
      <c r="I29" s="16"/>
      <c r="J29" s="26">
        <f t="shared" si="10"/>
        <v>0</v>
      </c>
      <c r="K29" s="16">
        <v>19</v>
      </c>
      <c r="L29" s="26">
        <f>11/2</f>
        <v>5.5</v>
      </c>
      <c r="M29" s="6"/>
      <c r="N29" s="6">
        <f t="shared" si="13"/>
        <v>0</v>
      </c>
      <c r="O29" s="39"/>
      <c r="P29" s="40">
        <f t="shared" si="12"/>
        <v>0</v>
      </c>
      <c r="Q29" s="6"/>
      <c r="R29" s="10">
        <f t="shared" si="4"/>
        <v>0</v>
      </c>
      <c r="S29" s="11">
        <f t="shared" si="5"/>
        <v>14.5</v>
      </c>
      <c r="T29" s="6">
        <f t="shared" si="6"/>
        <v>19</v>
      </c>
      <c r="U29" s="8">
        <f t="shared" si="7"/>
        <v>2</v>
      </c>
      <c r="V29" s="20">
        <f t="shared" si="8"/>
        <v>0.33333333333333331</v>
      </c>
    </row>
    <row r="30" spans="1:22" x14ac:dyDescent="0.2">
      <c r="A30" s="37">
        <f t="shared" si="0"/>
        <v>20</v>
      </c>
      <c r="B30" s="17" t="s">
        <v>330</v>
      </c>
      <c r="C30" s="17" t="s">
        <v>107</v>
      </c>
      <c r="D30" s="17" t="s">
        <v>98</v>
      </c>
      <c r="E30" s="16"/>
      <c r="F30" s="26">
        <f t="shared" ref="F30:F47" si="14">IF(E30=0,,($E$9-E30)*$E$7*100/$E$9)</f>
        <v>0</v>
      </c>
      <c r="G30" s="16"/>
      <c r="H30" s="26">
        <f t="shared" si="1"/>
        <v>0</v>
      </c>
      <c r="I30" s="16"/>
      <c r="J30" s="26">
        <f t="shared" si="10"/>
        <v>0</v>
      </c>
      <c r="K30" s="16">
        <v>18</v>
      </c>
      <c r="L30" s="26">
        <f t="shared" ref="L30:L47" si="15">IF(K30=0,,($K$9-K30)*$K$7*100/$K$9)</f>
        <v>10.526315789473685</v>
      </c>
      <c r="M30" s="6"/>
      <c r="N30" s="6">
        <f t="shared" si="13"/>
        <v>0</v>
      </c>
      <c r="O30" s="16"/>
      <c r="P30" s="40"/>
      <c r="Q30" s="6"/>
      <c r="R30" s="10">
        <f t="shared" si="4"/>
        <v>0</v>
      </c>
      <c r="S30" s="11">
        <f t="shared" si="5"/>
        <v>10.526315789473685</v>
      </c>
      <c r="T30" s="6">
        <f t="shared" si="6"/>
        <v>20</v>
      </c>
      <c r="U30" s="8">
        <f t="shared" si="7"/>
        <v>1</v>
      </c>
      <c r="V30" s="20">
        <f t="shared" si="8"/>
        <v>0.16666666666666666</v>
      </c>
    </row>
    <row r="31" spans="1:22" x14ac:dyDescent="0.2">
      <c r="A31" s="35">
        <f t="shared" si="0"/>
        <v>21</v>
      </c>
      <c r="B31" s="37"/>
      <c r="C31" s="37"/>
      <c r="D31" s="39"/>
      <c r="E31" s="6"/>
      <c r="F31" s="10">
        <f t="shared" si="14"/>
        <v>0</v>
      </c>
      <c r="G31" s="6"/>
      <c r="H31" s="10">
        <f t="shared" si="1"/>
        <v>0</v>
      </c>
      <c r="I31" s="16"/>
      <c r="J31" s="26">
        <f t="shared" si="10"/>
        <v>0</v>
      </c>
      <c r="K31" s="16"/>
      <c r="L31" s="26">
        <f t="shared" si="15"/>
        <v>0</v>
      </c>
      <c r="M31" s="6"/>
      <c r="N31" s="6">
        <f t="shared" si="13"/>
        <v>0</v>
      </c>
      <c r="O31" s="16"/>
      <c r="P31" s="40">
        <f t="shared" ref="P31:P47" si="16">IF(O31=0,,($O$9-O31)*$O$7*100/$O$9)</f>
        <v>0</v>
      </c>
      <c r="Q31" s="6"/>
      <c r="R31" s="10">
        <f t="shared" si="4"/>
        <v>0</v>
      </c>
      <c r="S31" s="11">
        <f t="shared" si="5"/>
        <v>0</v>
      </c>
      <c r="T31" s="6">
        <f t="shared" si="6"/>
        <v>21</v>
      </c>
      <c r="U31" s="8">
        <f t="shared" si="7"/>
        <v>0</v>
      </c>
      <c r="V31" s="20">
        <f t="shared" si="8"/>
        <v>0</v>
      </c>
    </row>
    <row r="32" spans="1:22" x14ac:dyDescent="0.2">
      <c r="A32" s="36">
        <f t="shared" si="0"/>
        <v>22</v>
      </c>
      <c r="B32" s="17"/>
      <c r="C32" s="17"/>
      <c r="D32" s="17"/>
      <c r="E32" s="16"/>
      <c r="F32" s="26">
        <f t="shared" si="14"/>
        <v>0</v>
      </c>
      <c r="G32" s="16"/>
      <c r="H32" s="26">
        <f t="shared" si="1"/>
        <v>0</v>
      </c>
      <c r="I32" s="16"/>
      <c r="J32" s="26">
        <f t="shared" si="10"/>
        <v>0</v>
      </c>
      <c r="K32" s="16"/>
      <c r="L32" s="26">
        <f t="shared" si="15"/>
        <v>0</v>
      </c>
      <c r="M32" s="6"/>
      <c r="N32" s="6">
        <f t="shared" si="13"/>
        <v>0</v>
      </c>
      <c r="O32" s="16"/>
      <c r="P32" s="40">
        <f t="shared" si="16"/>
        <v>0</v>
      </c>
      <c r="Q32" s="6"/>
      <c r="R32" s="10">
        <f t="shared" si="4"/>
        <v>0</v>
      </c>
      <c r="S32" s="11">
        <f t="shared" si="5"/>
        <v>0</v>
      </c>
      <c r="T32" s="6">
        <f t="shared" si="6"/>
        <v>22</v>
      </c>
      <c r="U32" s="8">
        <f t="shared" si="7"/>
        <v>0</v>
      </c>
      <c r="V32" s="20">
        <f t="shared" si="8"/>
        <v>0</v>
      </c>
    </row>
    <row r="33" spans="1:22" x14ac:dyDescent="0.2">
      <c r="A33" s="36">
        <f t="shared" si="0"/>
        <v>23</v>
      </c>
      <c r="B33" s="39"/>
      <c r="C33" s="39"/>
      <c r="D33" s="39"/>
      <c r="E33" s="6"/>
      <c r="F33" s="10">
        <f t="shared" si="14"/>
        <v>0</v>
      </c>
      <c r="G33" s="6"/>
      <c r="H33" s="10">
        <f t="shared" si="1"/>
        <v>0</v>
      </c>
      <c r="I33" s="16"/>
      <c r="J33" s="26">
        <f t="shared" si="10"/>
        <v>0</v>
      </c>
      <c r="K33" s="16"/>
      <c r="L33" s="26">
        <f t="shared" si="15"/>
        <v>0</v>
      </c>
      <c r="M33" s="6"/>
      <c r="N33" s="6">
        <f t="shared" si="13"/>
        <v>0</v>
      </c>
      <c r="O33" s="16"/>
      <c r="P33" s="40">
        <f t="shared" si="16"/>
        <v>0</v>
      </c>
      <c r="Q33" s="6"/>
      <c r="R33" s="10">
        <f t="shared" si="4"/>
        <v>0</v>
      </c>
      <c r="S33" s="11">
        <f t="shared" si="5"/>
        <v>0</v>
      </c>
      <c r="T33" s="6">
        <f t="shared" si="6"/>
        <v>23</v>
      </c>
      <c r="U33" s="8">
        <f t="shared" si="7"/>
        <v>0</v>
      </c>
      <c r="V33" s="20">
        <f t="shared" si="8"/>
        <v>0</v>
      </c>
    </row>
    <row r="34" spans="1:22" x14ac:dyDescent="0.2">
      <c r="A34" s="36">
        <f t="shared" si="0"/>
        <v>24</v>
      </c>
      <c r="B34" s="39"/>
      <c r="C34" s="39"/>
      <c r="D34" s="39"/>
      <c r="E34" s="6"/>
      <c r="F34" s="10">
        <f t="shared" si="14"/>
        <v>0</v>
      </c>
      <c r="G34" s="6"/>
      <c r="H34" s="10">
        <f t="shared" si="1"/>
        <v>0</v>
      </c>
      <c r="I34" s="16"/>
      <c r="J34" s="26">
        <f t="shared" si="10"/>
        <v>0</v>
      </c>
      <c r="K34" s="16"/>
      <c r="L34" s="26">
        <f t="shared" si="15"/>
        <v>0</v>
      </c>
      <c r="M34" s="6"/>
      <c r="N34" s="6">
        <f t="shared" si="13"/>
        <v>0</v>
      </c>
      <c r="O34" s="16"/>
      <c r="P34" s="40">
        <f t="shared" si="16"/>
        <v>0</v>
      </c>
      <c r="Q34" s="6"/>
      <c r="R34" s="10">
        <f t="shared" si="4"/>
        <v>0</v>
      </c>
      <c r="S34" s="11">
        <f t="shared" si="5"/>
        <v>0</v>
      </c>
      <c r="T34" s="6">
        <f t="shared" si="6"/>
        <v>24</v>
      </c>
      <c r="U34" s="8">
        <f t="shared" si="7"/>
        <v>0</v>
      </c>
      <c r="V34" s="20">
        <f t="shared" si="8"/>
        <v>0</v>
      </c>
    </row>
    <row r="35" spans="1:22" x14ac:dyDescent="0.2">
      <c r="A35" s="35">
        <f t="shared" si="0"/>
        <v>25</v>
      </c>
      <c r="B35" s="17"/>
      <c r="C35" s="17"/>
      <c r="D35" s="17"/>
      <c r="E35" s="16"/>
      <c r="F35" s="26">
        <f t="shared" si="14"/>
        <v>0</v>
      </c>
      <c r="G35" s="16"/>
      <c r="H35" s="26">
        <f t="shared" si="1"/>
        <v>0</v>
      </c>
      <c r="I35" s="16"/>
      <c r="J35" s="26">
        <f t="shared" si="10"/>
        <v>0</v>
      </c>
      <c r="K35" s="16"/>
      <c r="L35" s="26">
        <f t="shared" si="15"/>
        <v>0</v>
      </c>
      <c r="M35" s="6"/>
      <c r="N35" s="6">
        <f t="shared" si="13"/>
        <v>0</v>
      </c>
      <c r="O35" s="16"/>
      <c r="P35" s="40">
        <f t="shared" si="16"/>
        <v>0</v>
      </c>
      <c r="Q35" s="6"/>
      <c r="R35" s="10">
        <f t="shared" si="4"/>
        <v>0</v>
      </c>
      <c r="S35" s="11">
        <f t="shared" si="5"/>
        <v>0</v>
      </c>
      <c r="T35" s="6">
        <f t="shared" si="6"/>
        <v>25</v>
      </c>
      <c r="U35" s="8">
        <f t="shared" si="7"/>
        <v>0</v>
      </c>
      <c r="V35" s="20">
        <f t="shared" si="8"/>
        <v>0</v>
      </c>
    </row>
    <row r="36" spans="1:22" x14ac:dyDescent="0.2">
      <c r="A36" s="36">
        <f t="shared" si="0"/>
        <v>26</v>
      </c>
      <c r="B36" s="37"/>
      <c r="C36" s="37"/>
      <c r="D36" s="37"/>
      <c r="E36" s="6"/>
      <c r="F36" s="10">
        <f t="shared" si="14"/>
        <v>0</v>
      </c>
      <c r="G36" s="6"/>
      <c r="H36" s="10">
        <f t="shared" si="1"/>
        <v>0</v>
      </c>
      <c r="I36" s="16"/>
      <c r="J36" s="26">
        <f t="shared" si="10"/>
        <v>0</v>
      </c>
      <c r="K36" s="16"/>
      <c r="L36" s="26">
        <f t="shared" si="15"/>
        <v>0</v>
      </c>
      <c r="M36" s="6"/>
      <c r="N36" s="6">
        <f t="shared" si="13"/>
        <v>0</v>
      </c>
      <c r="O36" s="16"/>
      <c r="P36" s="40">
        <f t="shared" si="16"/>
        <v>0</v>
      </c>
      <c r="Q36" s="6"/>
      <c r="R36" s="10">
        <f t="shared" si="4"/>
        <v>0</v>
      </c>
      <c r="S36" s="11">
        <f t="shared" si="5"/>
        <v>0</v>
      </c>
      <c r="T36" s="6">
        <f t="shared" si="6"/>
        <v>26</v>
      </c>
      <c r="U36" s="8">
        <f t="shared" si="7"/>
        <v>0</v>
      </c>
      <c r="V36" s="20">
        <f t="shared" si="8"/>
        <v>0</v>
      </c>
    </row>
    <row r="37" spans="1:22" x14ac:dyDescent="0.2">
      <c r="A37" s="36">
        <f t="shared" si="0"/>
        <v>27</v>
      </c>
      <c r="B37" s="37"/>
      <c r="C37" s="37"/>
      <c r="D37" s="37"/>
      <c r="E37" s="6"/>
      <c r="F37" s="10">
        <f t="shared" si="14"/>
        <v>0</v>
      </c>
      <c r="G37" s="6"/>
      <c r="H37" s="10">
        <f t="shared" si="1"/>
        <v>0</v>
      </c>
      <c r="I37" s="16"/>
      <c r="J37" s="26">
        <f t="shared" si="10"/>
        <v>0</v>
      </c>
      <c r="K37" s="16"/>
      <c r="L37" s="26">
        <f t="shared" si="15"/>
        <v>0</v>
      </c>
      <c r="M37" s="6"/>
      <c r="N37" s="6">
        <f t="shared" si="13"/>
        <v>0</v>
      </c>
      <c r="O37" s="16"/>
      <c r="P37" s="40">
        <f t="shared" si="16"/>
        <v>0</v>
      </c>
      <c r="Q37" s="6"/>
      <c r="R37" s="10">
        <f t="shared" si="4"/>
        <v>0</v>
      </c>
      <c r="S37" s="11">
        <f t="shared" si="5"/>
        <v>0</v>
      </c>
      <c r="T37" s="6">
        <f t="shared" si="6"/>
        <v>27</v>
      </c>
      <c r="U37" s="8">
        <f t="shared" si="7"/>
        <v>0</v>
      </c>
      <c r="V37" s="20">
        <f t="shared" si="8"/>
        <v>0</v>
      </c>
    </row>
    <row r="38" spans="1:22" x14ac:dyDescent="0.2">
      <c r="A38" s="36">
        <f t="shared" si="0"/>
        <v>28</v>
      </c>
      <c r="B38" s="39"/>
      <c r="C38" s="39"/>
      <c r="D38" s="39"/>
      <c r="E38" s="6"/>
      <c r="F38" s="10">
        <f t="shared" si="14"/>
        <v>0</v>
      </c>
      <c r="G38" s="6"/>
      <c r="H38" s="10">
        <f t="shared" si="1"/>
        <v>0</v>
      </c>
      <c r="I38" s="16"/>
      <c r="J38" s="26">
        <f t="shared" si="10"/>
        <v>0</v>
      </c>
      <c r="K38" s="16"/>
      <c r="L38" s="26">
        <f t="shared" si="15"/>
        <v>0</v>
      </c>
      <c r="M38" s="6"/>
      <c r="N38" s="6">
        <f t="shared" si="13"/>
        <v>0</v>
      </c>
      <c r="O38" s="16"/>
      <c r="P38" s="40">
        <f t="shared" si="16"/>
        <v>0</v>
      </c>
      <c r="Q38" s="6"/>
      <c r="R38" s="10">
        <f t="shared" si="4"/>
        <v>0</v>
      </c>
      <c r="S38" s="11">
        <f t="shared" si="5"/>
        <v>0</v>
      </c>
      <c r="T38" s="6">
        <f t="shared" si="6"/>
        <v>28</v>
      </c>
      <c r="U38" s="8">
        <f t="shared" si="7"/>
        <v>0</v>
      </c>
      <c r="V38" s="20">
        <f t="shared" si="8"/>
        <v>0</v>
      </c>
    </row>
    <row r="39" spans="1:22" x14ac:dyDescent="0.2">
      <c r="A39" s="36">
        <f t="shared" si="0"/>
        <v>29</v>
      </c>
      <c r="B39" s="37"/>
      <c r="C39" s="37"/>
      <c r="D39" s="39"/>
      <c r="E39" s="6"/>
      <c r="F39" s="10">
        <f t="shared" si="14"/>
        <v>0</v>
      </c>
      <c r="G39" s="6"/>
      <c r="H39" s="10">
        <f t="shared" si="1"/>
        <v>0</v>
      </c>
      <c r="I39" s="16"/>
      <c r="J39" s="26">
        <f t="shared" si="10"/>
        <v>0</v>
      </c>
      <c r="K39" s="16"/>
      <c r="L39" s="26">
        <f t="shared" si="15"/>
        <v>0</v>
      </c>
      <c r="M39" s="6"/>
      <c r="N39" s="6">
        <f t="shared" si="13"/>
        <v>0</v>
      </c>
      <c r="O39" s="16"/>
      <c r="P39" s="40">
        <f t="shared" si="16"/>
        <v>0</v>
      </c>
      <c r="Q39" s="6"/>
      <c r="R39" s="10">
        <f t="shared" si="4"/>
        <v>0</v>
      </c>
      <c r="S39" s="11">
        <f t="shared" si="5"/>
        <v>0</v>
      </c>
      <c r="T39" s="6">
        <f t="shared" si="6"/>
        <v>29</v>
      </c>
      <c r="U39" s="8">
        <f t="shared" si="7"/>
        <v>0</v>
      </c>
      <c r="V39" s="20">
        <f t="shared" si="8"/>
        <v>0</v>
      </c>
    </row>
    <row r="40" spans="1:22" x14ac:dyDescent="0.2">
      <c r="A40" s="36">
        <f t="shared" si="0"/>
        <v>30</v>
      </c>
      <c r="B40" s="37"/>
      <c r="C40" s="37"/>
      <c r="D40" s="37"/>
      <c r="E40" s="6"/>
      <c r="F40" s="10">
        <f t="shared" si="14"/>
        <v>0</v>
      </c>
      <c r="G40" s="6"/>
      <c r="H40" s="10">
        <f t="shared" si="1"/>
        <v>0</v>
      </c>
      <c r="I40" s="16"/>
      <c r="J40" s="26">
        <f t="shared" si="10"/>
        <v>0</v>
      </c>
      <c r="K40" s="16"/>
      <c r="L40" s="26">
        <f t="shared" si="15"/>
        <v>0</v>
      </c>
      <c r="M40" s="6"/>
      <c r="N40" s="6">
        <f t="shared" si="13"/>
        <v>0</v>
      </c>
      <c r="O40" s="16"/>
      <c r="P40" s="40">
        <f t="shared" si="16"/>
        <v>0</v>
      </c>
      <c r="Q40" s="6"/>
      <c r="R40" s="10">
        <f t="shared" si="4"/>
        <v>0</v>
      </c>
      <c r="S40" s="11">
        <f t="shared" si="5"/>
        <v>0</v>
      </c>
      <c r="T40" s="6">
        <f t="shared" si="6"/>
        <v>30</v>
      </c>
      <c r="U40" s="8">
        <f t="shared" si="7"/>
        <v>0</v>
      </c>
      <c r="V40" s="20">
        <f t="shared" si="8"/>
        <v>0</v>
      </c>
    </row>
    <row r="41" spans="1:22" x14ac:dyDescent="0.2">
      <c r="A41" s="36">
        <f t="shared" si="0"/>
        <v>31</v>
      </c>
      <c r="B41" s="17"/>
      <c r="C41" s="17"/>
      <c r="D41" s="17"/>
      <c r="E41" s="16"/>
      <c r="F41" s="26">
        <f t="shared" si="14"/>
        <v>0</v>
      </c>
      <c r="G41" s="16"/>
      <c r="H41" s="26"/>
      <c r="I41" s="16"/>
      <c r="J41" s="26">
        <f t="shared" si="10"/>
        <v>0</v>
      </c>
      <c r="K41" s="16"/>
      <c r="L41" s="26">
        <f t="shared" si="15"/>
        <v>0</v>
      </c>
      <c r="M41" s="6"/>
      <c r="N41" s="6">
        <f t="shared" si="13"/>
        <v>0</v>
      </c>
      <c r="O41" s="16"/>
      <c r="P41" s="40">
        <f t="shared" si="16"/>
        <v>0</v>
      </c>
      <c r="Q41" s="6"/>
      <c r="R41" s="10">
        <f t="shared" si="4"/>
        <v>0</v>
      </c>
      <c r="S41" s="11">
        <f t="shared" si="5"/>
        <v>0</v>
      </c>
      <c r="T41" s="6">
        <f t="shared" si="6"/>
        <v>31</v>
      </c>
      <c r="U41" s="8">
        <f t="shared" si="7"/>
        <v>0</v>
      </c>
      <c r="V41" s="20">
        <f t="shared" si="8"/>
        <v>0</v>
      </c>
    </row>
    <row r="42" spans="1:22" x14ac:dyDescent="0.2">
      <c r="A42" s="36">
        <f t="shared" si="0"/>
        <v>32</v>
      </c>
      <c r="B42" s="39"/>
      <c r="C42" s="39"/>
      <c r="D42" s="39"/>
      <c r="E42" s="6"/>
      <c r="F42" s="10">
        <f t="shared" si="14"/>
        <v>0</v>
      </c>
      <c r="G42" s="6"/>
      <c r="H42" s="10">
        <f t="shared" ref="H42:H47" si="17">IF(G42=0,,($G$9-G42)*$G$7*100/$G$9)</f>
        <v>0</v>
      </c>
      <c r="I42" s="16"/>
      <c r="J42" s="26">
        <f t="shared" si="10"/>
        <v>0</v>
      </c>
      <c r="K42" s="16"/>
      <c r="L42" s="26">
        <f t="shared" si="15"/>
        <v>0</v>
      </c>
      <c r="M42" s="6"/>
      <c r="N42" s="6">
        <f t="shared" si="13"/>
        <v>0</v>
      </c>
      <c r="O42" s="16"/>
      <c r="P42" s="40">
        <f t="shared" si="16"/>
        <v>0</v>
      </c>
      <c r="Q42" s="6"/>
      <c r="R42" s="10">
        <f t="shared" si="4"/>
        <v>0</v>
      </c>
      <c r="S42" s="11">
        <f t="shared" si="5"/>
        <v>0</v>
      </c>
      <c r="T42" s="6">
        <f t="shared" si="6"/>
        <v>32</v>
      </c>
      <c r="U42" s="8">
        <f t="shared" si="7"/>
        <v>0</v>
      </c>
      <c r="V42" s="20">
        <f t="shared" si="8"/>
        <v>0</v>
      </c>
    </row>
    <row r="43" spans="1:22" x14ac:dyDescent="0.2">
      <c r="A43" s="36">
        <f t="shared" si="0"/>
        <v>33</v>
      </c>
      <c r="B43" s="6"/>
      <c r="C43" s="6"/>
      <c r="D43" s="6"/>
      <c r="E43" s="6"/>
      <c r="F43" s="10">
        <f t="shared" si="14"/>
        <v>0</v>
      </c>
      <c r="G43" s="6"/>
      <c r="H43" s="10">
        <f t="shared" si="17"/>
        <v>0</v>
      </c>
      <c r="I43" s="16"/>
      <c r="J43" s="26">
        <f>IF(I43=0,,($K$9-I43)*$K$7*100/$K$9)</f>
        <v>0</v>
      </c>
      <c r="K43" s="16"/>
      <c r="L43" s="26">
        <f t="shared" si="15"/>
        <v>0</v>
      </c>
      <c r="M43" s="6"/>
      <c r="N43" s="6">
        <f t="shared" si="13"/>
        <v>0</v>
      </c>
      <c r="O43" s="16"/>
      <c r="P43" s="40">
        <f t="shared" si="16"/>
        <v>0</v>
      </c>
      <c r="Q43" s="6"/>
      <c r="R43" s="10">
        <f t="shared" si="4"/>
        <v>0</v>
      </c>
      <c r="S43" s="11">
        <f t="shared" si="5"/>
        <v>0</v>
      </c>
      <c r="T43" s="6">
        <f t="shared" si="6"/>
        <v>33</v>
      </c>
      <c r="U43" s="8">
        <f t="shared" si="7"/>
        <v>0</v>
      </c>
      <c r="V43" s="20">
        <f t="shared" si="8"/>
        <v>0</v>
      </c>
    </row>
    <row r="44" spans="1:22" x14ac:dyDescent="0.2">
      <c r="A44" s="36">
        <f t="shared" si="0"/>
        <v>34</v>
      </c>
      <c r="B44" s="8"/>
      <c r="C44" s="8"/>
      <c r="D44" s="8"/>
      <c r="E44" s="6"/>
      <c r="F44" s="10">
        <f t="shared" si="14"/>
        <v>0</v>
      </c>
      <c r="G44" s="6"/>
      <c r="H44" s="10">
        <f t="shared" si="17"/>
        <v>0</v>
      </c>
      <c r="I44" s="16"/>
      <c r="J44" s="26">
        <f>IF(I44=0,,($K$9-I44)*$K$7*100/$K$9)</f>
        <v>0</v>
      </c>
      <c r="K44" s="6"/>
      <c r="L44" s="26">
        <f t="shared" si="15"/>
        <v>0</v>
      </c>
      <c r="M44" s="6"/>
      <c r="N44" s="6">
        <f t="shared" si="13"/>
        <v>0</v>
      </c>
      <c r="O44" s="16"/>
      <c r="P44" s="40">
        <f t="shared" si="16"/>
        <v>0</v>
      </c>
      <c r="Q44" s="6"/>
      <c r="R44" s="10">
        <f t="shared" si="4"/>
        <v>0</v>
      </c>
      <c r="S44" s="11">
        <f t="shared" si="5"/>
        <v>0</v>
      </c>
      <c r="T44" s="6">
        <f t="shared" si="6"/>
        <v>34</v>
      </c>
      <c r="U44" s="8">
        <f t="shared" si="7"/>
        <v>0</v>
      </c>
      <c r="V44" s="20">
        <f t="shared" si="8"/>
        <v>0</v>
      </c>
    </row>
    <row r="45" spans="1:22" x14ac:dyDescent="0.2">
      <c r="A45" s="36">
        <f t="shared" si="0"/>
        <v>35</v>
      </c>
      <c r="B45" s="8"/>
      <c r="C45" s="8"/>
      <c r="D45" s="8"/>
      <c r="E45" s="6"/>
      <c r="F45" s="10">
        <f t="shared" si="14"/>
        <v>0</v>
      </c>
      <c r="G45" s="6"/>
      <c r="H45" s="10">
        <f t="shared" si="17"/>
        <v>0</v>
      </c>
      <c r="I45" s="16"/>
      <c r="J45" s="26">
        <f>IF(I45=0,,($K$9-I45)*$K$7*100/$K$9)</f>
        <v>0</v>
      </c>
      <c r="K45" s="6"/>
      <c r="L45" s="26">
        <f t="shared" si="15"/>
        <v>0</v>
      </c>
      <c r="M45" s="6"/>
      <c r="N45" s="6">
        <f t="shared" si="13"/>
        <v>0</v>
      </c>
      <c r="O45" s="16"/>
      <c r="P45" s="40">
        <f t="shared" si="16"/>
        <v>0</v>
      </c>
      <c r="Q45" s="6"/>
      <c r="R45" s="10">
        <f t="shared" si="4"/>
        <v>0</v>
      </c>
      <c r="S45" s="11">
        <f t="shared" si="5"/>
        <v>0</v>
      </c>
      <c r="T45" s="6">
        <f t="shared" si="6"/>
        <v>35</v>
      </c>
      <c r="U45" s="8">
        <f t="shared" si="7"/>
        <v>0</v>
      </c>
      <c r="V45" s="20">
        <f t="shared" si="8"/>
        <v>0</v>
      </c>
    </row>
    <row r="46" spans="1:22" x14ac:dyDescent="0.2">
      <c r="A46" s="35">
        <f t="shared" si="0"/>
        <v>36</v>
      </c>
      <c r="B46" s="6"/>
      <c r="C46" s="6"/>
      <c r="D46" s="6"/>
      <c r="E46" s="6"/>
      <c r="F46" s="10">
        <f t="shared" si="14"/>
        <v>0</v>
      </c>
      <c r="G46" s="6"/>
      <c r="H46" s="10">
        <f t="shared" si="17"/>
        <v>0</v>
      </c>
      <c r="I46" s="16"/>
      <c r="J46" s="26">
        <f>IF(I46=0,,($K$9-I46)*$K$7*100/$K$9)</f>
        <v>0</v>
      </c>
      <c r="K46" s="6"/>
      <c r="L46" s="26">
        <f t="shared" si="15"/>
        <v>0</v>
      </c>
      <c r="M46" s="6"/>
      <c r="N46" s="6">
        <f t="shared" si="13"/>
        <v>0</v>
      </c>
      <c r="O46" s="16"/>
      <c r="P46" s="40">
        <f t="shared" si="16"/>
        <v>0</v>
      </c>
      <c r="Q46" s="6"/>
      <c r="R46" s="10">
        <f t="shared" si="4"/>
        <v>0</v>
      </c>
      <c r="S46" s="11">
        <f t="shared" si="5"/>
        <v>0</v>
      </c>
      <c r="T46" s="6">
        <f t="shared" si="6"/>
        <v>36</v>
      </c>
      <c r="U46" s="8">
        <f t="shared" si="7"/>
        <v>0</v>
      </c>
      <c r="V46" s="20">
        <f t="shared" si="8"/>
        <v>0</v>
      </c>
    </row>
    <row r="47" spans="1:22" x14ac:dyDescent="0.2">
      <c r="A47" s="36">
        <f t="shared" si="0"/>
        <v>37</v>
      </c>
      <c r="B47" s="6"/>
      <c r="C47" s="6"/>
      <c r="D47" s="6"/>
      <c r="E47" s="6"/>
      <c r="F47" s="10">
        <f t="shared" si="14"/>
        <v>0</v>
      </c>
      <c r="G47" s="6"/>
      <c r="H47" s="10">
        <f t="shared" si="17"/>
        <v>0</v>
      </c>
      <c r="I47" s="16"/>
      <c r="J47" s="26">
        <f>IF(I47=0,,($K$9-I47)*$K$7*100/$K$9)</f>
        <v>0</v>
      </c>
      <c r="K47" s="6"/>
      <c r="L47" s="26">
        <f t="shared" si="15"/>
        <v>0</v>
      </c>
      <c r="M47" s="6"/>
      <c r="N47" s="6">
        <f t="shared" si="13"/>
        <v>0</v>
      </c>
      <c r="O47" s="16"/>
      <c r="P47" s="40">
        <f t="shared" si="16"/>
        <v>0</v>
      </c>
      <c r="Q47" s="6"/>
      <c r="R47" s="10">
        <f t="shared" si="4"/>
        <v>0</v>
      </c>
      <c r="S47" s="11">
        <f t="shared" si="5"/>
        <v>0</v>
      </c>
      <c r="T47" s="6">
        <f t="shared" si="6"/>
        <v>37</v>
      </c>
      <c r="U47" s="8">
        <f t="shared" si="7"/>
        <v>0</v>
      </c>
      <c r="V47" s="20">
        <f t="shared" si="8"/>
        <v>0</v>
      </c>
    </row>
    <row r="48" spans="1:22" x14ac:dyDescent="0.2">
      <c r="A48" s="36">
        <f t="shared" si="0"/>
        <v>38</v>
      </c>
      <c r="B48" s="6"/>
      <c r="C48" s="6"/>
      <c r="D48" s="6"/>
      <c r="E48" s="6"/>
      <c r="F48" s="10">
        <f t="shared" ref="F48:F56" si="18">IF(E48=0,,($E$9-E48)*$E$7*100/$E$9)</f>
        <v>0</v>
      </c>
      <c r="G48" s="6"/>
      <c r="H48" s="10">
        <f t="shared" ref="H48:H56" si="19">IF(G48=0,,($G$9-G48)*$G$7*100/$G$9)</f>
        <v>0</v>
      </c>
      <c r="I48" s="6"/>
      <c r="J48" s="10">
        <f t="shared" ref="J48:J56" si="20">IF(I48=0,,($K$9-I48)*$K$7*100/$K$9)</f>
        <v>0</v>
      </c>
      <c r="K48" s="6"/>
      <c r="L48" s="26">
        <f t="shared" ref="L48:L56" si="21">IF(K48=0,,($K$9-K48)*$K$7*100/$K$9)</f>
        <v>0</v>
      </c>
      <c r="M48" s="6"/>
      <c r="N48" s="6">
        <f t="shared" ref="N48:N56" si="22">IF(M48=0,,($M$9-M48)*$M$7*100/$M$9)</f>
        <v>0</v>
      </c>
      <c r="O48" s="16"/>
      <c r="P48" s="40">
        <f t="shared" ref="P48:P53" si="23">IF(O48=0,,($O$9-O48)*$O$7*100/$O$9)</f>
        <v>0</v>
      </c>
      <c r="Q48" s="6"/>
      <c r="R48" s="10">
        <f t="shared" ref="R48:R56" si="24">IF(Q48=0,,($Q$9-Q48)*$Q$7*100/$Q$9)</f>
        <v>0</v>
      </c>
      <c r="S48" s="11">
        <f t="shared" ref="S48:S54" si="25">SUM(F48+H48+J48+L48+N48+P48+R48)</f>
        <v>0</v>
      </c>
      <c r="T48" s="6">
        <f t="shared" si="6"/>
        <v>38</v>
      </c>
      <c r="U48" s="8">
        <f t="shared" si="7"/>
        <v>0</v>
      </c>
      <c r="V48" s="20">
        <f t="shared" si="8"/>
        <v>0</v>
      </c>
    </row>
    <row r="49" spans="1:22" x14ac:dyDescent="0.2">
      <c r="A49" s="36">
        <f t="shared" si="0"/>
        <v>39</v>
      </c>
      <c r="B49" s="6"/>
      <c r="C49" s="6"/>
      <c r="D49" s="6"/>
      <c r="E49" s="6"/>
      <c r="F49" s="10">
        <f t="shared" si="18"/>
        <v>0</v>
      </c>
      <c r="G49" s="6"/>
      <c r="H49" s="10">
        <f t="shared" si="19"/>
        <v>0</v>
      </c>
      <c r="I49" s="6"/>
      <c r="J49" s="10">
        <f t="shared" si="20"/>
        <v>0</v>
      </c>
      <c r="K49" s="6"/>
      <c r="L49" s="26">
        <f t="shared" si="21"/>
        <v>0</v>
      </c>
      <c r="M49" s="6"/>
      <c r="N49" s="6">
        <f t="shared" si="22"/>
        <v>0</v>
      </c>
      <c r="O49" s="16"/>
      <c r="P49" s="40">
        <f t="shared" si="23"/>
        <v>0</v>
      </c>
      <c r="Q49" s="6"/>
      <c r="R49" s="10">
        <f t="shared" si="24"/>
        <v>0</v>
      </c>
      <c r="S49" s="11">
        <f t="shared" si="25"/>
        <v>0</v>
      </c>
      <c r="T49" s="6">
        <f t="shared" si="6"/>
        <v>39</v>
      </c>
      <c r="U49" s="8">
        <f t="shared" si="7"/>
        <v>0</v>
      </c>
      <c r="V49" s="20">
        <f t="shared" si="8"/>
        <v>0</v>
      </c>
    </row>
    <row r="50" spans="1:22" x14ac:dyDescent="0.2">
      <c r="A50" s="36">
        <f t="shared" si="0"/>
        <v>40</v>
      </c>
      <c r="B50" s="6"/>
      <c r="C50" s="6"/>
      <c r="D50" s="6"/>
      <c r="E50" s="6"/>
      <c r="F50" s="10">
        <f t="shared" si="18"/>
        <v>0</v>
      </c>
      <c r="G50" s="6"/>
      <c r="H50" s="10">
        <f t="shared" si="19"/>
        <v>0</v>
      </c>
      <c r="I50" s="6"/>
      <c r="J50" s="10">
        <f t="shared" si="20"/>
        <v>0</v>
      </c>
      <c r="K50" s="6"/>
      <c r="L50" s="26">
        <f t="shared" si="21"/>
        <v>0</v>
      </c>
      <c r="M50" s="6"/>
      <c r="N50" s="6">
        <f t="shared" si="22"/>
        <v>0</v>
      </c>
      <c r="O50" s="6"/>
      <c r="P50" s="40">
        <f t="shared" si="23"/>
        <v>0</v>
      </c>
      <c r="Q50" s="6"/>
      <c r="R50" s="10">
        <f t="shared" si="24"/>
        <v>0</v>
      </c>
      <c r="S50" s="11">
        <f t="shared" si="25"/>
        <v>0</v>
      </c>
      <c r="T50" s="6">
        <f t="shared" si="6"/>
        <v>40</v>
      </c>
      <c r="U50" s="8">
        <f t="shared" si="7"/>
        <v>0</v>
      </c>
      <c r="V50" s="20">
        <f t="shared" si="8"/>
        <v>0</v>
      </c>
    </row>
    <row r="51" spans="1:22" x14ac:dyDescent="0.2">
      <c r="A51" s="36">
        <f t="shared" si="0"/>
        <v>41</v>
      </c>
      <c r="B51" s="6"/>
      <c r="C51" s="6"/>
      <c r="D51" s="6"/>
      <c r="E51" s="6"/>
      <c r="F51" s="10">
        <f t="shared" si="18"/>
        <v>0</v>
      </c>
      <c r="G51" s="6"/>
      <c r="H51" s="10">
        <f t="shared" si="19"/>
        <v>0</v>
      </c>
      <c r="I51" s="6"/>
      <c r="J51" s="10">
        <f t="shared" si="20"/>
        <v>0</v>
      </c>
      <c r="K51" s="6"/>
      <c r="L51" s="26">
        <f t="shared" si="21"/>
        <v>0</v>
      </c>
      <c r="M51" s="6"/>
      <c r="N51" s="6">
        <f t="shared" si="22"/>
        <v>0</v>
      </c>
      <c r="O51" s="6"/>
      <c r="P51" s="40">
        <f t="shared" si="23"/>
        <v>0</v>
      </c>
      <c r="Q51" s="6"/>
      <c r="R51" s="10">
        <f t="shared" si="24"/>
        <v>0</v>
      </c>
      <c r="S51" s="11">
        <f t="shared" si="25"/>
        <v>0</v>
      </c>
      <c r="T51" s="6">
        <f t="shared" si="6"/>
        <v>41</v>
      </c>
      <c r="U51" s="8">
        <f t="shared" si="7"/>
        <v>0</v>
      </c>
      <c r="V51" s="20">
        <f t="shared" si="8"/>
        <v>0</v>
      </c>
    </row>
    <row r="52" spans="1:22" x14ac:dyDescent="0.2">
      <c r="A52" s="36">
        <f t="shared" si="0"/>
        <v>42</v>
      </c>
      <c r="B52" s="8"/>
      <c r="C52" s="8"/>
      <c r="D52" s="8"/>
      <c r="E52" s="6"/>
      <c r="F52" s="10">
        <f t="shared" si="18"/>
        <v>0</v>
      </c>
      <c r="G52" s="6"/>
      <c r="H52" s="10">
        <f t="shared" si="19"/>
        <v>0</v>
      </c>
      <c r="I52" s="6"/>
      <c r="J52" s="10">
        <f t="shared" si="20"/>
        <v>0</v>
      </c>
      <c r="K52" s="6"/>
      <c r="L52" s="26">
        <f t="shared" si="21"/>
        <v>0</v>
      </c>
      <c r="M52" s="6"/>
      <c r="N52" s="6">
        <f t="shared" si="22"/>
        <v>0</v>
      </c>
      <c r="O52" s="6"/>
      <c r="P52" s="40">
        <f t="shared" si="23"/>
        <v>0</v>
      </c>
      <c r="Q52" s="6"/>
      <c r="R52" s="10">
        <f t="shared" si="24"/>
        <v>0</v>
      </c>
      <c r="S52" s="11">
        <f t="shared" si="25"/>
        <v>0</v>
      </c>
      <c r="T52" s="6">
        <f t="shared" si="6"/>
        <v>42</v>
      </c>
      <c r="U52" s="8">
        <f t="shared" si="7"/>
        <v>0</v>
      </c>
      <c r="V52" s="20">
        <f t="shared" si="8"/>
        <v>0</v>
      </c>
    </row>
    <row r="53" spans="1:22" x14ac:dyDescent="0.2">
      <c r="A53" s="36">
        <f t="shared" si="0"/>
        <v>43</v>
      </c>
      <c r="B53" s="6"/>
      <c r="C53" s="6"/>
      <c r="D53" s="6"/>
      <c r="E53" s="6"/>
      <c r="F53" s="10">
        <f t="shared" si="18"/>
        <v>0</v>
      </c>
      <c r="G53" s="6"/>
      <c r="H53" s="10">
        <f t="shared" si="19"/>
        <v>0</v>
      </c>
      <c r="I53" s="6"/>
      <c r="J53" s="10">
        <f t="shared" si="20"/>
        <v>0</v>
      </c>
      <c r="K53" s="6"/>
      <c r="L53" s="26">
        <f t="shared" si="21"/>
        <v>0</v>
      </c>
      <c r="M53" s="6"/>
      <c r="N53" s="6">
        <f t="shared" si="22"/>
        <v>0</v>
      </c>
      <c r="O53" s="6"/>
      <c r="P53" s="40">
        <f t="shared" si="23"/>
        <v>0</v>
      </c>
      <c r="Q53" s="6"/>
      <c r="R53" s="10">
        <f t="shared" si="24"/>
        <v>0</v>
      </c>
      <c r="S53" s="11">
        <f t="shared" si="25"/>
        <v>0</v>
      </c>
      <c r="T53" s="6">
        <f t="shared" si="6"/>
        <v>43</v>
      </c>
      <c r="U53" s="8">
        <f t="shared" si="7"/>
        <v>0</v>
      </c>
      <c r="V53" s="20">
        <f t="shared" si="8"/>
        <v>0</v>
      </c>
    </row>
    <row r="54" spans="1:22" x14ac:dyDescent="0.2">
      <c r="A54" s="37">
        <f t="shared" si="0"/>
        <v>44</v>
      </c>
      <c r="B54" s="8"/>
      <c r="C54" s="8"/>
      <c r="D54" s="6"/>
      <c r="E54" s="6"/>
      <c r="F54" s="10">
        <f t="shared" si="18"/>
        <v>0</v>
      </c>
      <c r="G54" s="6"/>
      <c r="H54" s="10">
        <f t="shared" si="19"/>
        <v>0</v>
      </c>
      <c r="I54" s="6"/>
      <c r="J54" s="10">
        <f t="shared" si="20"/>
        <v>0</v>
      </c>
      <c r="K54" s="6"/>
      <c r="L54" s="26">
        <f t="shared" si="21"/>
        <v>0</v>
      </c>
      <c r="M54" s="6"/>
      <c r="N54" s="6">
        <f t="shared" si="22"/>
        <v>0</v>
      </c>
      <c r="O54" s="6"/>
      <c r="P54" s="40">
        <f t="shared" ref="P54:P56" si="26">IF(O54=0,,($O$9-O54)*$O$7*100/$O$9)</f>
        <v>0</v>
      </c>
      <c r="Q54" s="6"/>
      <c r="R54" s="10">
        <f t="shared" si="24"/>
        <v>0</v>
      </c>
      <c r="S54" s="11">
        <f t="shared" si="25"/>
        <v>0</v>
      </c>
      <c r="T54" s="6">
        <f t="shared" si="6"/>
        <v>44</v>
      </c>
      <c r="U54" s="8">
        <f t="shared" si="7"/>
        <v>0</v>
      </c>
      <c r="V54" s="20">
        <f t="shared" si="8"/>
        <v>0</v>
      </c>
    </row>
    <row r="55" spans="1:22" x14ac:dyDescent="0.2">
      <c r="A55" s="7">
        <f t="shared" si="0"/>
        <v>45</v>
      </c>
      <c r="B55" s="6"/>
      <c r="C55" s="6"/>
      <c r="D55" s="6"/>
      <c r="E55" s="8"/>
      <c r="F55" s="10">
        <f t="shared" si="18"/>
        <v>0</v>
      </c>
      <c r="G55" s="6"/>
      <c r="H55" s="10">
        <f t="shared" si="19"/>
        <v>0</v>
      </c>
      <c r="I55" s="6"/>
      <c r="J55" s="10">
        <f t="shared" si="20"/>
        <v>0</v>
      </c>
      <c r="K55" s="6"/>
      <c r="L55" s="26">
        <f t="shared" si="21"/>
        <v>0</v>
      </c>
      <c r="M55" s="6"/>
      <c r="N55" s="6">
        <f t="shared" si="22"/>
        <v>0</v>
      </c>
      <c r="O55" s="6"/>
      <c r="P55" s="40">
        <f t="shared" si="26"/>
        <v>0</v>
      </c>
      <c r="Q55" s="6"/>
      <c r="R55" s="10">
        <f t="shared" si="24"/>
        <v>0</v>
      </c>
      <c r="S55" s="11">
        <f t="shared" ref="S55" si="27">SUM(F55+H55+J55+L55+N55+P55+R55)</f>
        <v>0</v>
      </c>
      <c r="T55" s="6">
        <f t="shared" si="6"/>
        <v>45</v>
      </c>
      <c r="U55" s="8">
        <f t="shared" si="7"/>
        <v>0</v>
      </c>
      <c r="V55" s="20">
        <f t="shared" si="8"/>
        <v>0</v>
      </c>
    </row>
    <row r="56" spans="1:22" x14ac:dyDescent="0.2">
      <c r="A56" s="7">
        <f t="shared" si="0"/>
        <v>46</v>
      </c>
      <c r="B56" s="6"/>
      <c r="C56" s="6"/>
      <c r="D56" s="6"/>
      <c r="E56" s="8"/>
      <c r="F56" s="10">
        <f t="shared" si="18"/>
        <v>0</v>
      </c>
      <c r="G56" s="6"/>
      <c r="H56" s="10">
        <f t="shared" si="19"/>
        <v>0</v>
      </c>
      <c r="I56" s="6"/>
      <c r="J56" s="10">
        <f t="shared" si="20"/>
        <v>0</v>
      </c>
      <c r="K56" s="6"/>
      <c r="L56" s="26">
        <f t="shared" si="21"/>
        <v>0</v>
      </c>
      <c r="M56" s="6"/>
      <c r="N56" s="6">
        <f t="shared" si="22"/>
        <v>0</v>
      </c>
      <c r="O56" s="6"/>
      <c r="P56" s="40">
        <f t="shared" si="26"/>
        <v>0</v>
      </c>
      <c r="Q56" s="6"/>
      <c r="R56" s="10">
        <f t="shared" si="24"/>
        <v>0</v>
      </c>
      <c r="S56" s="11">
        <f t="shared" ref="S56" si="28">N56+L56+J56+H56</f>
        <v>0</v>
      </c>
      <c r="T56" s="6">
        <f t="shared" si="6"/>
        <v>46</v>
      </c>
      <c r="U56" s="8">
        <f t="shared" si="7"/>
        <v>0</v>
      </c>
      <c r="V56" s="20">
        <f t="shared" si="8"/>
        <v>0</v>
      </c>
    </row>
    <row r="57" spans="1:22" x14ac:dyDescent="0.2">
      <c r="A57" s="51" t="s">
        <v>11</v>
      </c>
      <c r="B57" s="51"/>
      <c r="C57" s="52"/>
      <c r="D57" s="9"/>
      <c r="E57" s="9">
        <f>COUNTA(E11:E56)</f>
        <v>9</v>
      </c>
      <c r="G57" s="9">
        <f>COUNTA(G11:G56)</f>
        <v>1</v>
      </c>
      <c r="I57" s="9">
        <f>COUNTA(I11:I56)</f>
        <v>2</v>
      </c>
      <c r="K57" s="9">
        <f>COUNTA(K11:K56)</f>
        <v>13</v>
      </c>
      <c r="M57" s="9">
        <f>COUNTA(M11:M56)</f>
        <v>5</v>
      </c>
      <c r="O57" s="9">
        <f>COUNTA(O11:O56)</f>
        <v>10</v>
      </c>
      <c r="Q57" s="9">
        <f>COUNTA(Q11:Q56)</f>
        <v>0</v>
      </c>
    </row>
    <row r="58" spans="1:22" x14ac:dyDescent="0.2">
      <c r="A58" s="58" t="s">
        <v>20</v>
      </c>
      <c r="B58" s="58"/>
      <c r="C58" s="58"/>
      <c r="E58" s="19">
        <f>E57/$G$2</f>
        <v>0.45</v>
      </c>
      <c r="G58" s="19">
        <f>G57/$G$2</f>
        <v>0.05</v>
      </c>
      <c r="I58" s="19">
        <f>I57/$G$2</f>
        <v>0.1</v>
      </c>
      <c r="K58" s="19">
        <f>K57/$G$2</f>
        <v>0.65</v>
      </c>
      <c r="M58" s="19">
        <f>M57/$G$2</f>
        <v>0.25</v>
      </c>
      <c r="O58" s="19">
        <f>O57/$G$2</f>
        <v>0.5</v>
      </c>
      <c r="Q58" s="19">
        <f>Q57/$G$2</f>
        <v>0</v>
      </c>
    </row>
  </sheetData>
  <sortState ref="B11:S47">
    <sortCondition descending="1" ref="S11:S47"/>
    <sortCondition ref="B11:B47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U3" sqref="U3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49" t="s">
        <v>29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2" x14ac:dyDescent="0.2">
      <c r="E2" s="54" t="s">
        <v>16</v>
      </c>
      <c r="F2" s="54"/>
      <c r="G2" s="18">
        <f>COUNTA(B11:B24)</f>
        <v>8</v>
      </c>
    </row>
    <row r="3" spans="1:22" x14ac:dyDescent="0.2">
      <c r="B3" s="2"/>
      <c r="E3" s="54" t="s">
        <v>18</v>
      </c>
      <c r="F3" s="54"/>
      <c r="G3" s="18">
        <f>COUNTA(E8:R8)</f>
        <v>5</v>
      </c>
    </row>
    <row r="4" spans="1:22" x14ac:dyDescent="0.2">
      <c r="B4" s="2"/>
      <c r="C4" s="3"/>
    </row>
    <row r="6" spans="1:22" x14ac:dyDescent="0.2">
      <c r="D6" s="1" t="s">
        <v>0</v>
      </c>
      <c r="E6" s="50" t="s">
        <v>168</v>
      </c>
      <c r="F6" s="50"/>
      <c r="G6" s="50" t="s">
        <v>279</v>
      </c>
      <c r="H6" s="50"/>
      <c r="I6" s="50" t="s">
        <v>345</v>
      </c>
      <c r="J6" s="50"/>
      <c r="K6" s="50" t="s">
        <v>383</v>
      </c>
      <c r="L6" s="50"/>
      <c r="M6" s="47" t="s">
        <v>390</v>
      </c>
      <c r="N6" s="48"/>
      <c r="O6" s="50" t="s">
        <v>152</v>
      </c>
      <c r="P6" s="50"/>
      <c r="Q6" s="50"/>
      <c r="R6" s="50"/>
    </row>
    <row r="7" spans="1:22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3</v>
      </c>
      <c r="P7" s="48"/>
      <c r="Q7" s="47"/>
      <c r="R7" s="48"/>
    </row>
    <row r="8" spans="1:22" x14ac:dyDescent="0.2">
      <c r="D8" s="1" t="s">
        <v>1</v>
      </c>
      <c r="E8" s="53">
        <v>45607</v>
      </c>
      <c r="F8" s="53"/>
      <c r="G8" s="59">
        <v>45612</v>
      </c>
      <c r="H8" s="60"/>
      <c r="I8" s="59">
        <v>45661</v>
      </c>
      <c r="J8" s="60"/>
      <c r="K8" s="59">
        <v>45668</v>
      </c>
      <c r="L8" s="60"/>
      <c r="M8" s="59">
        <v>45682</v>
      </c>
      <c r="N8" s="60"/>
      <c r="O8" s="53"/>
      <c r="P8" s="53"/>
      <c r="Q8" s="53"/>
      <c r="R8" s="53"/>
    </row>
    <row r="9" spans="1:22" x14ac:dyDescent="0.2">
      <c r="D9" s="1" t="s">
        <v>2</v>
      </c>
      <c r="E9" s="50">
        <v>5</v>
      </c>
      <c r="F9" s="50"/>
      <c r="G9" s="47">
        <v>23</v>
      </c>
      <c r="H9" s="48"/>
      <c r="I9" s="47">
        <v>7</v>
      </c>
      <c r="J9" s="48"/>
      <c r="K9" s="47">
        <v>5</v>
      </c>
      <c r="L9" s="48"/>
      <c r="M9" s="47">
        <v>5</v>
      </c>
      <c r="N9" s="48"/>
      <c r="O9" s="50"/>
      <c r="P9" s="50"/>
      <c r="Q9" s="50">
        <v>0</v>
      </c>
      <c r="R9" s="5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2">
      <c r="A11" s="5">
        <f t="shared" ref="A11:A23" si="0">T11</f>
        <v>1</v>
      </c>
      <c r="B11" s="16" t="s">
        <v>240</v>
      </c>
      <c r="C11" s="16" t="s">
        <v>241</v>
      </c>
      <c r="D11" s="16" t="s">
        <v>98</v>
      </c>
      <c r="E11" s="16">
        <v>3</v>
      </c>
      <c r="F11" s="16">
        <f t="shared" ref="F11:F16" si="1">IF(E11=0,,($E$9-E11)*$E$7*100/$E$9)</f>
        <v>80</v>
      </c>
      <c r="G11" s="16"/>
      <c r="H11" s="26"/>
      <c r="I11" s="6">
        <v>3</v>
      </c>
      <c r="J11" s="10">
        <f>IF(I11=0,,($I$9-I11)*$I$7*100/$I$9)</f>
        <v>114.28571428571429</v>
      </c>
      <c r="K11" s="6">
        <v>3</v>
      </c>
      <c r="L11" s="10">
        <f t="shared" ref="L11:L19" si="2">IF(K11=0,,($K$9-K11)*$K$7*100/$K$9)</f>
        <v>80</v>
      </c>
      <c r="M11" s="6">
        <v>3</v>
      </c>
      <c r="N11" s="6">
        <f t="shared" ref="N11:N17" si="3">IF(M11=0,,($M$9-M11)*$M$7*100/$M$9)</f>
        <v>80</v>
      </c>
      <c r="O11" s="6"/>
      <c r="P11" s="10">
        <f>IF(O11=0,,($O$9-O11)*$O$7*100/$O$9)</f>
        <v>0</v>
      </c>
      <c r="Q11" s="6"/>
      <c r="R11" s="10">
        <f t="shared" ref="R11:R19" si="4">IF(Q11=0,,($Q$9-Q11)*$Q$7*100/$Q$9)</f>
        <v>0</v>
      </c>
      <c r="S11" s="11">
        <f t="shared" ref="S11:S19" si="5">P11+N11+J11+L11+H11+F11</f>
        <v>354.28571428571428</v>
      </c>
      <c r="T11" s="6">
        <f t="shared" ref="T11:T23" si="6">ROW(B11)-10</f>
        <v>1</v>
      </c>
      <c r="U11" s="8">
        <f>COUNTA(E11,G11,I11,K11,M11,O11,Q11)</f>
        <v>4</v>
      </c>
      <c r="V11" s="20">
        <f t="shared" ref="V11:V23" si="7">U11/$G$3</f>
        <v>0.8</v>
      </c>
    </row>
    <row r="12" spans="1:22" x14ac:dyDescent="0.2">
      <c r="A12" s="5">
        <f t="shared" si="0"/>
        <v>2</v>
      </c>
      <c r="B12" s="16" t="s">
        <v>128</v>
      </c>
      <c r="C12" s="16" t="s">
        <v>112</v>
      </c>
      <c r="D12" s="16" t="s">
        <v>98</v>
      </c>
      <c r="E12" s="16">
        <v>2</v>
      </c>
      <c r="F12" s="16">
        <f t="shared" si="1"/>
        <v>120</v>
      </c>
      <c r="G12" s="16"/>
      <c r="H12" s="26"/>
      <c r="I12" s="6">
        <v>6</v>
      </c>
      <c r="J12" s="10">
        <f>IF(I12=0,,($I$9-I12)*$I$7*100/$I$9)</f>
        <v>28.571428571428573</v>
      </c>
      <c r="K12" s="6"/>
      <c r="L12" s="10">
        <f t="shared" si="2"/>
        <v>0</v>
      </c>
      <c r="M12" s="6">
        <v>1</v>
      </c>
      <c r="N12" s="6">
        <f t="shared" si="3"/>
        <v>160</v>
      </c>
      <c r="O12" s="6"/>
      <c r="P12" s="10">
        <f>IF(O12=0,,($O$9-O12)*$O$7*100/$O$9)</f>
        <v>0</v>
      </c>
      <c r="Q12" s="6"/>
      <c r="R12" s="10">
        <f t="shared" si="4"/>
        <v>0</v>
      </c>
      <c r="S12" s="11">
        <f t="shared" si="5"/>
        <v>308.57142857142856</v>
      </c>
      <c r="T12" s="6">
        <f t="shared" si="6"/>
        <v>2</v>
      </c>
      <c r="U12" s="8">
        <f t="shared" ref="U12:U23" si="8">COUNTA(E12,G12,I12,K12,M12,O12,Q12)</f>
        <v>3</v>
      </c>
      <c r="V12" s="20">
        <f t="shared" si="7"/>
        <v>0.6</v>
      </c>
    </row>
    <row r="13" spans="1:22" x14ac:dyDescent="0.2">
      <c r="A13" s="5">
        <f t="shared" si="0"/>
        <v>3</v>
      </c>
      <c r="B13" s="16" t="s">
        <v>238</v>
      </c>
      <c r="C13" s="16" t="s">
        <v>239</v>
      </c>
      <c r="D13" s="16" t="s">
        <v>242</v>
      </c>
      <c r="E13" s="16">
        <v>1</v>
      </c>
      <c r="F13" s="16">
        <f t="shared" si="1"/>
        <v>160</v>
      </c>
      <c r="G13" s="16"/>
      <c r="H13" s="26">
        <v>0</v>
      </c>
      <c r="I13" s="6"/>
      <c r="J13" s="10">
        <f>IF(I13=0,,($I$9-I13)*$I$7*100/$I$9)</f>
        <v>0</v>
      </c>
      <c r="K13" s="6"/>
      <c r="L13" s="10">
        <f t="shared" si="2"/>
        <v>0</v>
      </c>
      <c r="M13" s="6">
        <v>2</v>
      </c>
      <c r="N13" s="6">
        <f t="shared" si="3"/>
        <v>120</v>
      </c>
      <c r="O13" s="6"/>
      <c r="P13" s="10">
        <f>IF(O13=0,,($O$9-O13)*$O$7*100/$O$9)</f>
        <v>0</v>
      </c>
      <c r="Q13" s="6"/>
      <c r="R13" s="10">
        <f t="shared" si="4"/>
        <v>0</v>
      </c>
      <c r="S13" s="11">
        <f t="shared" si="5"/>
        <v>280</v>
      </c>
      <c r="T13" s="6">
        <f t="shared" si="6"/>
        <v>3</v>
      </c>
      <c r="U13" s="8">
        <f t="shared" si="8"/>
        <v>2</v>
      </c>
      <c r="V13" s="20">
        <f t="shared" si="7"/>
        <v>0.4</v>
      </c>
    </row>
    <row r="14" spans="1:22" x14ac:dyDescent="0.2">
      <c r="A14" s="5">
        <f t="shared" si="0"/>
        <v>4</v>
      </c>
      <c r="B14" s="17" t="s">
        <v>280</v>
      </c>
      <c r="C14" s="17" t="s">
        <v>281</v>
      </c>
      <c r="D14" s="16" t="s">
        <v>98</v>
      </c>
      <c r="E14" s="16"/>
      <c r="F14" s="16">
        <f t="shared" si="1"/>
        <v>0</v>
      </c>
      <c r="G14" s="16">
        <v>13</v>
      </c>
      <c r="H14" s="26">
        <f>IF(G14=0,,($G$9-G14)*$G$7*100/$G$9)</f>
        <v>86.956521739130437</v>
      </c>
      <c r="I14" s="6">
        <v>2</v>
      </c>
      <c r="J14" s="10">
        <f>IF(I14=0,,($I$9-I14)*$I$7*100/$I$9)</f>
        <v>142.85714285714286</v>
      </c>
      <c r="K14" s="6"/>
      <c r="L14" s="10">
        <f t="shared" si="2"/>
        <v>0</v>
      </c>
      <c r="M14" s="6"/>
      <c r="N14" s="6">
        <f t="shared" si="3"/>
        <v>0</v>
      </c>
      <c r="O14" s="6"/>
      <c r="P14" s="10">
        <f>IF(O14=0,,($O$9-O14)*$O$7*100/$O$9)</f>
        <v>0</v>
      </c>
      <c r="Q14" s="6"/>
      <c r="R14" s="10">
        <f t="shared" si="4"/>
        <v>0</v>
      </c>
      <c r="S14" s="11">
        <f t="shared" si="5"/>
        <v>229.8136645962733</v>
      </c>
      <c r="T14" s="6">
        <f t="shared" si="6"/>
        <v>4</v>
      </c>
      <c r="U14" s="8">
        <f t="shared" si="8"/>
        <v>2</v>
      </c>
      <c r="V14" s="20">
        <f t="shared" si="7"/>
        <v>0.4</v>
      </c>
    </row>
    <row r="15" spans="1:22" x14ac:dyDescent="0.2">
      <c r="A15" s="7">
        <f t="shared" si="0"/>
        <v>5</v>
      </c>
      <c r="B15" s="17" t="s">
        <v>129</v>
      </c>
      <c r="C15" s="17" t="s">
        <v>124</v>
      </c>
      <c r="D15" s="16" t="s">
        <v>99</v>
      </c>
      <c r="E15" s="16">
        <v>3</v>
      </c>
      <c r="F15" s="16">
        <f t="shared" si="1"/>
        <v>80</v>
      </c>
      <c r="G15" s="16"/>
      <c r="H15" s="26"/>
      <c r="I15" s="6">
        <v>7</v>
      </c>
      <c r="J15" s="10">
        <f>29/2</f>
        <v>14.5</v>
      </c>
      <c r="K15" s="6"/>
      <c r="L15" s="10">
        <f t="shared" si="2"/>
        <v>0</v>
      </c>
      <c r="M15" s="6">
        <v>3</v>
      </c>
      <c r="N15" s="6">
        <f t="shared" si="3"/>
        <v>80</v>
      </c>
      <c r="O15" s="6"/>
      <c r="P15" s="10">
        <f>IF(O15=0,,($O$9-O15)*$O$7*100/$O$9)</f>
        <v>0</v>
      </c>
      <c r="Q15" s="6"/>
      <c r="R15" s="10">
        <f t="shared" si="4"/>
        <v>0</v>
      </c>
      <c r="S15" s="11">
        <f t="shared" si="5"/>
        <v>174.5</v>
      </c>
      <c r="T15" s="6">
        <f t="shared" si="6"/>
        <v>5</v>
      </c>
      <c r="U15" s="8">
        <f t="shared" si="8"/>
        <v>3</v>
      </c>
      <c r="V15" s="20">
        <f t="shared" si="7"/>
        <v>0.6</v>
      </c>
    </row>
    <row r="16" spans="1:22" x14ac:dyDescent="0.2">
      <c r="A16" s="5">
        <f t="shared" si="0"/>
        <v>6</v>
      </c>
      <c r="B16" s="17" t="s">
        <v>346</v>
      </c>
      <c r="C16" s="17" t="s">
        <v>110</v>
      </c>
      <c r="D16" s="16" t="s">
        <v>99</v>
      </c>
      <c r="E16" s="16"/>
      <c r="F16" s="16">
        <f t="shared" si="1"/>
        <v>0</v>
      </c>
      <c r="G16" s="16"/>
      <c r="H16" s="26">
        <f>IF(G16=0,,($G$9-G16)*$G$7*100/$G$9)</f>
        <v>0</v>
      </c>
      <c r="I16" s="6">
        <v>5</v>
      </c>
      <c r="J16" s="10">
        <f>IF(I16=0,,($I$9-I16)*$I$7*100/$I$9)</f>
        <v>57.142857142857146</v>
      </c>
      <c r="K16" s="6"/>
      <c r="L16" s="10">
        <f t="shared" si="2"/>
        <v>0</v>
      </c>
      <c r="M16" s="6"/>
      <c r="N16" s="6">
        <f t="shared" si="3"/>
        <v>0</v>
      </c>
      <c r="O16" s="6"/>
      <c r="P16" s="10">
        <v>0</v>
      </c>
      <c r="Q16" s="6"/>
      <c r="R16" s="10">
        <f t="shared" si="4"/>
        <v>0</v>
      </c>
      <c r="S16" s="11">
        <f t="shared" si="5"/>
        <v>57.142857142857146</v>
      </c>
      <c r="T16" s="6">
        <f t="shared" si="6"/>
        <v>6</v>
      </c>
      <c r="U16" s="8">
        <f t="shared" si="8"/>
        <v>1</v>
      </c>
      <c r="V16" s="20">
        <f t="shared" si="7"/>
        <v>0.2</v>
      </c>
    </row>
    <row r="17" spans="1:22" x14ac:dyDescent="0.2">
      <c r="A17" s="5">
        <f t="shared" si="0"/>
        <v>7</v>
      </c>
      <c r="B17" s="16" t="s">
        <v>243</v>
      </c>
      <c r="C17" s="16" t="s">
        <v>244</v>
      </c>
      <c r="D17" s="16" t="s">
        <v>99</v>
      </c>
      <c r="E17" s="16">
        <v>5</v>
      </c>
      <c r="F17" s="16">
        <f>80/2</f>
        <v>40</v>
      </c>
      <c r="G17" s="16"/>
      <c r="H17" s="26">
        <f>IF(G17=0,,($G$9-G17)*$G$7*100/$G$9)</f>
        <v>0</v>
      </c>
      <c r="I17" s="6"/>
      <c r="J17" s="10">
        <f>IF(I17=0,,($I$9-I17)*$I$7*100/$I$9)</f>
        <v>0</v>
      </c>
      <c r="K17" s="6"/>
      <c r="L17" s="10">
        <f t="shared" si="2"/>
        <v>0</v>
      </c>
      <c r="M17" s="6"/>
      <c r="N17" s="6">
        <f t="shared" si="3"/>
        <v>0</v>
      </c>
      <c r="O17" s="6"/>
      <c r="P17" s="10">
        <f>IF(O17=0,,($O$9-O17)*$O$7*100/$O$9)</f>
        <v>0</v>
      </c>
      <c r="Q17" s="6"/>
      <c r="R17" s="10">
        <f t="shared" si="4"/>
        <v>0</v>
      </c>
      <c r="S17" s="11">
        <f t="shared" si="5"/>
        <v>40</v>
      </c>
      <c r="T17" s="6">
        <f t="shared" si="6"/>
        <v>7</v>
      </c>
      <c r="U17" s="8">
        <f t="shared" si="8"/>
        <v>1</v>
      </c>
      <c r="V17" s="20">
        <f t="shared" si="7"/>
        <v>0.2</v>
      </c>
    </row>
    <row r="18" spans="1:22" x14ac:dyDescent="0.2">
      <c r="A18" s="5">
        <f t="shared" si="0"/>
        <v>8</v>
      </c>
      <c r="B18" s="16" t="s">
        <v>391</v>
      </c>
      <c r="C18" s="16" t="s">
        <v>392</v>
      </c>
      <c r="D18" s="16" t="s">
        <v>133</v>
      </c>
      <c r="E18" s="16"/>
      <c r="F18" s="16">
        <f>IF(E18=0,,($E$9-E18)*$E$7*100/$E$9)</f>
        <v>0</v>
      </c>
      <c r="G18" s="16"/>
      <c r="H18" s="26">
        <f>IF(G18=0,,($G$9-G18)*$G$7*100/$G$9)</f>
        <v>0</v>
      </c>
      <c r="I18" s="6"/>
      <c r="J18" s="10">
        <f>IF(I18=0,,($I$9-I18)*$I$7*100/$I$9)</f>
        <v>0</v>
      </c>
      <c r="K18" s="6"/>
      <c r="L18" s="10">
        <f t="shared" si="2"/>
        <v>0</v>
      </c>
      <c r="M18" s="6">
        <v>5</v>
      </c>
      <c r="N18" s="6">
        <f>80/2</f>
        <v>40</v>
      </c>
      <c r="O18" s="6"/>
      <c r="P18" s="10">
        <f>IF(O18=0,,($O$9-O18)*$O$7*100/$O$9)</f>
        <v>0</v>
      </c>
      <c r="Q18" s="6"/>
      <c r="R18" s="10">
        <f t="shared" si="4"/>
        <v>0</v>
      </c>
      <c r="S18" s="11">
        <f t="shared" si="5"/>
        <v>40</v>
      </c>
      <c r="T18" s="6">
        <f t="shared" si="6"/>
        <v>8</v>
      </c>
      <c r="U18" s="8">
        <f t="shared" si="8"/>
        <v>1</v>
      </c>
      <c r="V18" s="20">
        <f t="shared" si="7"/>
        <v>0.2</v>
      </c>
    </row>
    <row r="19" spans="1:22" x14ac:dyDescent="0.2">
      <c r="A19" s="8">
        <f t="shared" si="0"/>
        <v>9</v>
      </c>
      <c r="B19" s="16"/>
      <c r="C19" s="16"/>
      <c r="D19" s="16"/>
      <c r="E19" s="16"/>
      <c r="F19" s="16">
        <f>IF(E19=0,,($E$9-E19)*$E$7*100/$E$9)</f>
        <v>0</v>
      </c>
      <c r="G19" s="16"/>
      <c r="H19" s="26">
        <v>0</v>
      </c>
      <c r="I19" s="6"/>
      <c r="J19" s="10">
        <f>IF(I19=0,,($I$9-I19)*$I$7*100/$I$9)</f>
        <v>0</v>
      </c>
      <c r="K19" s="6"/>
      <c r="L19" s="10">
        <f t="shared" si="2"/>
        <v>0</v>
      </c>
      <c r="M19" s="6"/>
      <c r="N19" s="6">
        <f>IF(M19=0,,($M$9-M19)*$M$7*100/$M$9)</f>
        <v>0</v>
      </c>
      <c r="O19" s="6"/>
      <c r="P19" s="10">
        <f>IF(O19=0,,($O$9-O19)*$O$7*100/$O$9)</f>
        <v>0</v>
      </c>
      <c r="Q19" s="6"/>
      <c r="R19" s="10">
        <f t="shared" si="4"/>
        <v>0</v>
      </c>
      <c r="S19" s="11">
        <f t="shared" si="5"/>
        <v>0</v>
      </c>
      <c r="T19" s="6">
        <f t="shared" si="6"/>
        <v>9</v>
      </c>
      <c r="U19" s="8">
        <f t="shared" si="8"/>
        <v>0</v>
      </c>
      <c r="V19" s="20">
        <f t="shared" si="7"/>
        <v>0</v>
      </c>
    </row>
    <row r="20" spans="1:22" x14ac:dyDescent="0.2">
      <c r="A20" s="5">
        <f t="shared" si="0"/>
        <v>10</v>
      </c>
      <c r="B20" s="16"/>
      <c r="C20" s="16"/>
      <c r="D20" s="16"/>
      <c r="E20" s="16"/>
      <c r="F20" s="16">
        <f t="shared" ref="F20:F24" si="9">IF(E20=0,,($E$9-E20)*$E$7*100/$E$9)</f>
        <v>0</v>
      </c>
      <c r="G20" s="16"/>
      <c r="H20" s="26">
        <f>IF(G20=0,,($G$9-G20)*$G$7*100/$G$9)</f>
        <v>0</v>
      </c>
      <c r="I20" s="6"/>
      <c r="J20" s="10">
        <f t="shared" ref="J20:J24" si="10">IF(I20=0,,($I$9-I20)*$I$7*100/$I$9)</f>
        <v>0</v>
      </c>
      <c r="K20" s="6"/>
      <c r="L20" s="10">
        <f t="shared" ref="L20:L24" si="11">IF(K20=0,,($K$9-K20)*$K$7*100/$K$9)</f>
        <v>0</v>
      </c>
      <c r="M20" s="6"/>
      <c r="N20" s="6">
        <f t="shared" ref="N20:N24" si="12">IF(M20=0,,($M$9-M20)*$M$7*100/$M$9)</f>
        <v>0</v>
      </c>
      <c r="O20" s="6"/>
      <c r="P20" s="10">
        <f t="shared" ref="P20:P24" si="13">IF(O20=0,,($O$9-O20)*$O$7*100/$O$9)</f>
        <v>0</v>
      </c>
      <c r="Q20" s="6"/>
      <c r="R20" s="10">
        <f t="shared" ref="R20:R24" si="14">IF(Q20=0,,($Q$9-Q20)*$Q$7*100/$Q$9)</f>
        <v>0</v>
      </c>
      <c r="S20" s="11">
        <f t="shared" ref="S20:S22" si="15">P20+N20+J20+L20+H20+F20</f>
        <v>0</v>
      </c>
      <c r="T20" s="6">
        <f t="shared" si="6"/>
        <v>10</v>
      </c>
      <c r="U20" s="8">
        <f t="shared" si="8"/>
        <v>0</v>
      </c>
      <c r="V20" s="20">
        <f t="shared" si="7"/>
        <v>0</v>
      </c>
    </row>
    <row r="21" spans="1:22" x14ac:dyDescent="0.2">
      <c r="A21" s="5">
        <f t="shared" si="0"/>
        <v>11</v>
      </c>
      <c r="B21" s="17"/>
      <c r="C21" s="17"/>
      <c r="D21" s="16"/>
      <c r="E21" s="16"/>
      <c r="F21" s="16">
        <f t="shared" si="9"/>
        <v>0</v>
      </c>
      <c r="G21" s="16"/>
      <c r="H21" s="26">
        <f>IF(G21=0,,($G$9-G21)*$G$7*100/$G$9)</f>
        <v>0</v>
      </c>
      <c r="I21" s="6"/>
      <c r="J21" s="10">
        <f t="shared" si="10"/>
        <v>0</v>
      </c>
      <c r="K21" s="6"/>
      <c r="L21" s="10">
        <f t="shared" si="11"/>
        <v>0</v>
      </c>
      <c r="M21" s="6"/>
      <c r="N21" s="6">
        <f t="shared" si="12"/>
        <v>0</v>
      </c>
      <c r="O21" s="6"/>
      <c r="P21" s="10">
        <f t="shared" si="13"/>
        <v>0</v>
      </c>
      <c r="Q21" s="6"/>
      <c r="R21" s="10">
        <f t="shared" si="14"/>
        <v>0</v>
      </c>
      <c r="S21" s="11">
        <f t="shared" si="15"/>
        <v>0</v>
      </c>
      <c r="T21" s="6">
        <f t="shared" si="6"/>
        <v>11</v>
      </c>
      <c r="U21" s="8">
        <f t="shared" si="8"/>
        <v>0</v>
      </c>
      <c r="V21" s="20">
        <f t="shared" si="7"/>
        <v>0</v>
      </c>
    </row>
    <row r="22" spans="1:22" x14ac:dyDescent="0.2">
      <c r="A22" s="5">
        <f t="shared" si="0"/>
        <v>12</v>
      </c>
      <c r="B22" s="17"/>
      <c r="C22" s="17"/>
      <c r="D22" s="16"/>
      <c r="E22" s="16"/>
      <c r="F22" s="16">
        <f t="shared" si="9"/>
        <v>0</v>
      </c>
      <c r="G22" s="16"/>
      <c r="H22" s="26">
        <f>IF(G22=0,,($G$9-G22)*$G$7*100/$G$9)</f>
        <v>0</v>
      </c>
      <c r="I22" s="6"/>
      <c r="J22" s="10">
        <f t="shared" si="10"/>
        <v>0</v>
      </c>
      <c r="K22" s="6"/>
      <c r="L22" s="10">
        <f t="shared" si="11"/>
        <v>0</v>
      </c>
      <c r="M22" s="6"/>
      <c r="N22" s="6">
        <f t="shared" si="12"/>
        <v>0</v>
      </c>
      <c r="O22" s="6"/>
      <c r="P22" s="10">
        <f t="shared" si="13"/>
        <v>0</v>
      </c>
      <c r="Q22" s="6"/>
      <c r="R22" s="10">
        <f t="shared" si="14"/>
        <v>0</v>
      </c>
      <c r="S22" s="11">
        <f t="shared" si="15"/>
        <v>0</v>
      </c>
      <c r="T22" s="6">
        <f t="shared" si="6"/>
        <v>12</v>
      </c>
      <c r="U22" s="8">
        <f t="shared" si="8"/>
        <v>0</v>
      </c>
      <c r="V22" s="20">
        <f t="shared" si="7"/>
        <v>0</v>
      </c>
    </row>
    <row r="23" spans="1:22" x14ac:dyDescent="0.2">
      <c r="A23" s="5">
        <f t="shared" si="0"/>
        <v>13</v>
      </c>
      <c r="B23" s="17"/>
      <c r="C23" s="17"/>
      <c r="D23" s="16"/>
      <c r="E23" s="16"/>
      <c r="F23" s="16">
        <f t="shared" si="9"/>
        <v>0</v>
      </c>
      <c r="G23" s="16"/>
      <c r="H23" s="26">
        <f>IF(G23=0,,($G$9-G23)*$G$7*100/$G$9)</f>
        <v>0</v>
      </c>
      <c r="I23" s="6"/>
      <c r="J23" s="10">
        <f t="shared" si="10"/>
        <v>0</v>
      </c>
      <c r="K23" s="6"/>
      <c r="L23" s="10">
        <f t="shared" si="11"/>
        <v>0</v>
      </c>
      <c r="M23" s="6"/>
      <c r="N23" s="6">
        <f t="shared" si="12"/>
        <v>0</v>
      </c>
      <c r="O23" s="6"/>
      <c r="P23" s="10">
        <f t="shared" si="13"/>
        <v>0</v>
      </c>
      <c r="Q23" s="6"/>
      <c r="R23" s="10">
        <f t="shared" si="14"/>
        <v>0</v>
      </c>
      <c r="S23" s="11">
        <f t="shared" ref="S23:S24" si="16">P23+N23+J23+L23+H23+F23</f>
        <v>0</v>
      </c>
      <c r="T23" s="6">
        <f t="shared" si="6"/>
        <v>13</v>
      </c>
      <c r="U23" s="8">
        <f t="shared" si="8"/>
        <v>0</v>
      </c>
      <c r="V23" s="20">
        <f t="shared" si="7"/>
        <v>0</v>
      </c>
    </row>
    <row r="24" spans="1:22" x14ac:dyDescent="0.2">
      <c r="A24" s="5">
        <f t="shared" ref="A24" si="17">T24</f>
        <v>14</v>
      </c>
      <c r="B24" s="8"/>
      <c r="C24" s="8"/>
      <c r="D24" s="6"/>
      <c r="E24" s="6"/>
      <c r="F24" s="6">
        <f t="shared" si="9"/>
        <v>0</v>
      </c>
      <c r="G24" s="6"/>
      <c r="H24" s="10">
        <f>IF(G24=0,,($G$9-G24)*$G$7*100/$G$9)</f>
        <v>0</v>
      </c>
      <c r="I24" s="6"/>
      <c r="J24" s="10">
        <f t="shared" si="10"/>
        <v>0</v>
      </c>
      <c r="K24" s="6"/>
      <c r="L24" s="10">
        <f t="shared" si="11"/>
        <v>0</v>
      </c>
      <c r="M24" s="6"/>
      <c r="N24" s="6">
        <f t="shared" si="12"/>
        <v>0</v>
      </c>
      <c r="O24" s="6"/>
      <c r="P24" s="10">
        <f t="shared" si="13"/>
        <v>0</v>
      </c>
      <c r="Q24" s="6"/>
      <c r="R24" s="10">
        <f t="shared" si="14"/>
        <v>0</v>
      </c>
      <c r="S24" s="11">
        <f t="shared" si="16"/>
        <v>0</v>
      </c>
      <c r="T24" s="6">
        <f t="shared" ref="T24" si="18">ROW(B24)-10</f>
        <v>14</v>
      </c>
      <c r="U24" s="8">
        <f t="shared" ref="U24" si="19">COUNTA(E24,G24,I24,K24,M24,O24,Q24)</f>
        <v>0</v>
      </c>
      <c r="V24" s="20">
        <f t="shared" ref="V24" si="20">U24/$G$3</f>
        <v>0</v>
      </c>
    </row>
    <row r="25" spans="1:22" x14ac:dyDescent="0.2">
      <c r="A25" s="51" t="s">
        <v>11</v>
      </c>
      <c r="B25" s="51"/>
      <c r="C25" s="52"/>
      <c r="D25" s="9"/>
      <c r="E25" s="9">
        <f>COUNTA(E11:E24)</f>
        <v>5</v>
      </c>
      <c r="G25" s="9">
        <f>COUNTA(G11:G24)</f>
        <v>1</v>
      </c>
      <c r="I25" s="9">
        <f>COUNTA(I11:I24)</f>
        <v>5</v>
      </c>
      <c r="K25" s="9">
        <f>COUNTA(K11:K24)</f>
        <v>1</v>
      </c>
      <c r="M25" s="9">
        <f>COUNTA(M11:M24)</f>
        <v>5</v>
      </c>
      <c r="O25" s="9">
        <f>COUNTA(O11:O24)</f>
        <v>0</v>
      </c>
      <c r="Q25" s="9">
        <f>COUNTA(Q11:Q24)</f>
        <v>0</v>
      </c>
    </row>
    <row r="26" spans="1:22" x14ac:dyDescent="0.2">
      <c r="A26" s="58" t="s">
        <v>20</v>
      </c>
      <c r="B26" s="58"/>
      <c r="C26" s="58"/>
      <c r="E26" s="19">
        <f>E25/$G$2</f>
        <v>0.625</v>
      </c>
      <c r="G26" s="19">
        <f>G25/$G$2</f>
        <v>0.125</v>
      </c>
      <c r="I26" s="19">
        <f>I25/$G$2</f>
        <v>0.625</v>
      </c>
      <c r="K26" s="19">
        <f>K25/$G$2</f>
        <v>0.125</v>
      </c>
      <c r="M26" s="19">
        <f>M25/$G$2</f>
        <v>0.625</v>
      </c>
      <c r="O26" s="19">
        <f>O25/$G$2</f>
        <v>0</v>
      </c>
      <c r="Q26" s="19">
        <f>Q25/$G$2</f>
        <v>0</v>
      </c>
    </row>
  </sheetData>
  <sortState ref="B11:S19">
    <sortCondition descending="1" ref="S11:S19"/>
  </sortState>
  <mergeCells count="33">
    <mergeCell ref="A26:C26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7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8" x14ac:dyDescent="0.2">
      <c r="E2" s="54" t="s">
        <v>17</v>
      </c>
      <c r="F2" s="54"/>
      <c r="G2" s="18">
        <f>COUNTA(B11:B45)</f>
        <v>35</v>
      </c>
    </row>
    <row r="3" spans="1:18" x14ac:dyDescent="0.2">
      <c r="B3" s="2"/>
      <c r="E3" s="54" t="s">
        <v>18</v>
      </c>
      <c r="F3" s="54"/>
      <c r="G3" s="18">
        <f>COUNTA(E8:L8)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50" t="s">
        <v>131</v>
      </c>
      <c r="F6" s="50"/>
      <c r="G6" s="47" t="s">
        <v>400</v>
      </c>
      <c r="H6" s="48"/>
      <c r="I6" s="50" t="s">
        <v>401</v>
      </c>
      <c r="J6" s="50"/>
      <c r="K6" s="50" t="s">
        <v>154</v>
      </c>
      <c r="L6" s="50"/>
      <c r="M6" s="50" t="s">
        <v>43</v>
      </c>
      <c r="N6" s="50"/>
    </row>
    <row r="7" spans="1:18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/>
      <c r="L7" s="48"/>
      <c r="M7" s="47"/>
      <c r="N7" s="48"/>
    </row>
    <row r="8" spans="1:18" x14ac:dyDescent="0.2">
      <c r="D8" s="1" t="s">
        <v>1</v>
      </c>
      <c r="E8" s="59">
        <v>45607</v>
      </c>
      <c r="F8" s="60"/>
      <c r="G8" s="59">
        <v>45633</v>
      </c>
      <c r="H8" s="60"/>
      <c r="I8" s="53">
        <v>45682</v>
      </c>
      <c r="J8" s="53"/>
      <c r="K8" s="53"/>
      <c r="L8" s="53"/>
      <c r="M8" s="53"/>
      <c r="N8" s="53"/>
    </row>
    <row r="9" spans="1:18" x14ac:dyDescent="0.2">
      <c r="D9" s="1" t="s">
        <v>2</v>
      </c>
      <c r="E9" s="50">
        <v>14</v>
      </c>
      <c r="F9" s="50"/>
      <c r="G9" s="47">
        <v>28</v>
      </c>
      <c r="H9" s="48"/>
      <c r="I9" s="50">
        <v>19</v>
      </c>
      <c r="J9" s="50"/>
      <c r="K9" s="50"/>
      <c r="L9" s="50"/>
      <c r="M9" s="50"/>
      <c r="N9" s="5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19</v>
      </c>
      <c r="R10" s="1" t="s">
        <v>21</v>
      </c>
    </row>
    <row r="11" spans="1:18" x14ac:dyDescent="0.2">
      <c r="A11" s="29">
        <v>1</v>
      </c>
      <c r="B11" s="37" t="s">
        <v>117</v>
      </c>
      <c r="C11" s="37" t="s">
        <v>118</v>
      </c>
      <c r="D11" s="37" t="s">
        <v>98</v>
      </c>
      <c r="E11" s="17">
        <v>9</v>
      </c>
      <c r="F11" s="26">
        <v>6</v>
      </c>
      <c r="G11" s="8">
        <v>1</v>
      </c>
      <c r="H11" s="6">
        <v>28</v>
      </c>
      <c r="I11" s="8">
        <v>8</v>
      </c>
      <c r="J11" s="10">
        <v>12</v>
      </c>
      <c r="K11" s="8"/>
      <c r="L11" s="10"/>
      <c r="M11" s="8"/>
      <c r="N11" s="10"/>
      <c r="O11" s="11">
        <f t="shared" ref="O11:O45" si="0">F11+H11+J11+L11+N11</f>
        <v>46</v>
      </c>
      <c r="P11" s="6">
        <f t="shared" ref="P11:P45" si="1">ROW(B11)-10</f>
        <v>1</v>
      </c>
      <c r="Q11" s="8">
        <f t="shared" ref="Q11:Q45" si="2">COUNTA(E11,G11,I11,K11)</f>
        <v>3</v>
      </c>
      <c r="R11" s="20">
        <f t="shared" ref="R11:R45" si="3">Q11/$G$3</f>
        <v>1</v>
      </c>
    </row>
    <row r="12" spans="1:18" x14ac:dyDescent="0.2">
      <c r="A12" s="29">
        <v>2</v>
      </c>
      <c r="B12" s="37" t="s">
        <v>136</v>
      </c>
      <c r="C12" s="37" t="s">
        <v>271</v>
      </c>
      <c r="D12" s="37" t="s">
        <v>133</v>
      </c>
      <c r="E12" s="17">
        <v>10</v>
      </c>
      <c r="F12" s="26">
        <v>5</v>
      </c>
      <c r="G12" s="8">
        <v>5</v>
      </c>
      <c r="H12" s="6">
        <v>24</v>
      </c>
      <c r="I12" s="8">
        <v>3</v>
      </c>
      <c r="J12" s="10">
        <v>17</v>
      </c>
      <c r="K12" s="8"/>
      <c r="L12" s="10"/>
      <c r="M12" s="8"/>
      <c r="N12" s="10"/>
      <c r="O12" s="11">
        <f t="shared" si="0"/>
        <v>46</v>
      </c>
      <c r="P12" s="6">
        <f t="shared" si="1"/>
        <v>2</v>
      </c>
      <c r="Q12" s="8">
        <f t="shared" si="2"/>
        <v>3</v>
      </c>
      <c r="R12" s="20">
        <f t="shared" si="3"/>
        <v>1</v>
      </c>
    </row>
    <row r="13" spans="1:18" x14ac:dyDescent="0.2">
      <c r="A13" s="29">
        <v>3</v>
      </c>
      <c r="B13" s="39" t="s">
        <v>314</v>
      </c>
      <c r="C13" s="39" t="s">
        <v>111</v>
      </c>
      <c r="D13" s="39" t="s">
        <v>98</v>
      </c>
      <c r="E13" s="16"/>
      <c r="F13" s="26"/>
      <c r="G13" s="6">
        <v>3</v>
      </c>
      <c r="H13" s="6">
        <v>26</v>
      </c>
      <c r="I13" s="39">
        <v>6</v>
      </c>
      <c r="J13" s="10">
        <v>14</v>
      </c>
      <c r="K13" s="6"/>
      <c r="L13" s="10"/>
      <c r="M13" s="6"/>
      <c r="N13" s="10"/>
      <c r="O13" s="11">
        <f t="shared" si="0"/>
        <v>40</v>
      </c>
      <c r="P13" s="6">
        <f t="shared" si="1"/>
        <v>3</v>
      </c>
      <c r="Q13" s="8">
        <f t="shared" si="2"/>
        <v>2</v>
      </c>
      <c r="R13" s="20">
        <f t="shared" si="3"/>
        <v>0.66666666666666663</v>
      </c>
    </row>
    <row r="14" spans="1:18" x14ac:dyDescent="0.2">
      <c r="A14" s="29">
        <v>4</v>
      </c>
      <c r="B14" s="37" t="s">
        <v>267</v>
      </c>
      <c r="C14" s="37" t="s">
        <v>268</v>
      </c>
      <c r="D14" s="37" t="s">
        <v>133</v>
      </c>
      <c r="E14" s="17">
        <v>7</v>
      </c>
      <c r="F14" s="26">
        <v>8</v>
      </c>
      <c r="G14" s="8">
        <v>11</v>
      </c>
      <c r="H14" s="6">
        <v>18</v>
      </c>
      <c r="I14" s="37">
        <v>7</v>
      </c>
      <c r="J14" s="10">
        <v>13</v>
      </c>
      <c r="K14" s="8"/>
      <c r="L14" s="10"/>
      <c r="M14" s="8"/>
      <c r="N14" s="10"/>
      <c r="O14" s="11">
        <f t="shared" si="0"/>
        <v>39</v>
      </c>
      <c r="P14" s="6">
        <f t="shared" si="1"/>
        <v>4</v>
      </c>
      <c r="Q14" s="8">
        <f t="shared" si="2"/>
        <v>3</v>
      </c>
      <c r="R14" s="20">
        <f t="shared" si="3"/>
        <v>1</v>
      </c>
    </row>
    <row r="15" spans="1:18" x14ac:dyDescent="0.2">
      <c r="A15" s="29">
        <v>5</v>
      </c>
      <c r="B15" s="37" t="s">
        <v>315</v>
      </c>
      <c r="C15" s="37" t="s">
        <v>217</v>
      </c>
      <c r="D15" s="37" t="s">
        <v>98</v>
      </c>
      <c r="E15" s="17"/>
      <c r="F15" s="26"/>
      <c r="G15" s="8">
        <v>4</v>
      </c>
      <c r="H15" s="6">
        <v>25</v>
      </c>
      <c r="I15" s="37">
        <v>9</v>
      </c>
      <c r="J15" s="10">
        <v>11</v>
      </c>
      <c r="K15" s="8"/>
      <c r="L15" s="10"/>
      <c r="M15" s="8"/>
      <c r="N15" s="10"/>
      <c r="O15" s="11">
        <f t="shared" si="0"/>
        <v>36</v>
      </c>
      <c r="P15" s="6">
        <f t="shared" si="1"/>
        <v>5</v>
      </c>
      <c r="Q15" s="8">
        <f t="shared" si="2"/>
        <v>2</v>
      </c>
      <c r="R15" s="20">
        <f t="shared" si="3"/>
        <v>0.66666666666666663</v>
      </c>
    </row>
    <row r="16" spans="1:18" x14ac:dyDescent="0.2">
      <c r="A16" s="29">
        <v>6</v>
      </c>
      <c r="B16" s="37" t="s">
        <v>113</v>
      </c>
      <c r="C16" s="37" t="s">
        <v>114</v>
      </c>
      <c r="D16" s="37" t="s">
        <v>98</v>
      </c>
      <c r="E16" s="16">
        <v>3</v>
      </c>
      <c r="F16" s="26">
        <v>12</v>
      </c>
      <c r="G16" s="8">
        <v>6</v>
      </c>
      <c r="H16" s="6">
        <v>23</v>
      </c>
      <c r="I16" s="8"/>
      <c r="J16" s="10"/>
      <c r="K16" s="8"/>
      <c r="L16" s="10"/>
      <c r="M16" s="8"/>
      <c r="N16" s="10"/>
      <c r="O16" s="11">
        <f t="shared" si="0"/>
        <v>35</v>
      </c>
      <c r="P16" s="6">
        <f t="shared" si="1"/>
        <v>6</v>
      </c>
      <c r="Q16" s="8">
        <f t="shared" si="2"/>
        <v>2</v>
      </c>
      <c r="R16" s="20">
        <f t="shared" si="3"/>
        <v>0.66666666666666663</v>
      </c>
    </row>
    <row r="17" spans="1:18" x14ac:dyDescent="0.2">
      <c r="A17" s="29">
        <v>7</v>
      </c>
      <c r="B17" s="39" t="s">
        <v>256</v>
      </c>
      <c r="C17" s="39" t="s">
        <v>257</v>
      </c>
      <c r="D17" s="39" t="s">
        <v>98</v>
      </c>
      <c r="E17" s="16">
        <v>4</v>
      </c>
      <c r="F17" s="26">
        <v>11</v>
      </c>
      <c r="G17" s="6">
        <v>12</v>
      </c>
      <c r="H17" s="6">
        <v>17</v>
      </c>
      <c r="I17" s="6">
        <v>14</v>
      </c>
      <c r="J17" s="10">
        <v>6</v>
      </c>
      <c r="K17" s="6"/>
      <c r="L17" s="10"/>
      <c r="M17" s="6"/>
      <c r="N17" s="10"/>
      <c r="O17" s="11">
        <f t="shared" si="0"/>
        <v>34</v>
      </c>
      <c r="P17" s="6">
        <f t="shared" si="1"/>
        <v>7</v>
      </c>
      <c r="Q17" s="8">
        <f t="shared" si="2"/>
        <v>3</v>
      </c>
      <c r="R17" s="20">
        <f t="shared" si="3"/>
        <v>1</v>
      </c>
    </row>
    <row r="18" spans="1:18" x14ac:dyDescent="0.2">
      <c r="A18" s="29">
        <v>8</v>
      </c>
      <c r="B18" s="39" t="s">
        <v>183</v>
      </c>
      <c r="C18" s="39" t="s">
        <v>103</v>
      </c>
      <c r="D18" s="39" t="s">
        <v>255</v>
      </c>
      <c r="E18" s="16">
        <v>2</v>
      </c>
      <c r="F18" s="26">
        <v>13</v>
      </c>
      <c r="G18" s="6"/>
      <c r="H18" s="6"/>
      <c r="I18" s="39">
        <v>1</v>
      </c>
      <c r="J18" s="10">
        <v>19</v>
      </c>
      <c r="K18" s="6"/>
      <c r="L18" s="10"/>
      <c r="M18" s="6"/>
      <c r="N18" s="10"/>
      <c r="O18" s="11">
        <f t="shared" si="0"/>
        <v>32</v>
      </c>
      <c r="P18" s="6">
        <f t="shared" si="1"/>
        <v>8</v>
      </c>
      <c r="Q18" s="8">
        <f t="shared" si="2"/>
        <v>2</v>
      </c>
      <c r="R18" s="20">
        <f t="shared" si="3"/>
        <v>0.66666666666666663</v>
      </c>
    </row>
    <row r="19" spans="1:18" x14ac:dyDescent="0.2">
      <c r="A19" s="29">
        <v>9</v>
      </c>
      <c r="B19" s="37" t="s">
        <v>318</v>
      </c>
      <c r="C19" s="37" t="s">
        <v>257</v>
      </c>
      <c r="D19" s="37" t="s">
        <v>133</v>
      </c>
      <c r="E19" s="17"/>
      <c r="F19" s="26"/>
      <c r="G19" s="8">
        <v>8</v>
      </c>
      <c r="H19" s="6">
        <v>21</v>
      </c>
      <c r="I19" s="37">
        <v>10</v>
      </c>
      <c r="J19" s="10">
        <v>10</v>
      </c>
      <c r="K19" s="8"/>
      <c r="L19" s="10"/>
      <c r="M19" s="8"/>
      <c r="N19" s="10"/>
      <c r="O19" s="11">
        <f t="shared" si="0"/>
        <v>31</v>
      </c>
      <c r="P19" s="6">
        <f t="shared" si="1"/>
        <v>9</v>
      </c>
      <c r="Q19" s="8">
        <f t="shared" si="2"/>
        <v>2</v>
      </c>
      <c r="R19" s="20">
        <f t="shared" si="3"/>
        <v>0.66666666666666663</v>
      </c>
    </row>
    <row r="20" spans="1:18" x14ac:dyDescent="0.2">
      <c r="A20" s="29">
        <v>10</v>
      </c>
      <c r="B20" s="39" t="s">
        <v>132</v>
      </c>
      <c r="C20" s="39" t="s">
        <v>127</v>
      </c>
      <c r="D20" s="39" t="s">
        <v>133</v>
      </c>
      <c r="E20" s="39">
        <v>1</v>
      </c>
      <c r="F20" s="40">
        <v>14</v>
      </c>
      <c r="G20" s="6"/>
      <c r="H20" s="6"/>
      <c r="I20" s="39">
        <v>4</v>
      </c>
      <c r="J20" s="10">
        <v>16</v>
      </c>
      <c r="K20" s="6"/>
      <c r="L20" s="10"/>
      <c r="M20" s="6"/>
      <c r="N20" s="10"/>
      <c r="O20" s="11">
        <f t="shared" si="0"/>
        <v>30</v>
      </c>
      <c r="P20" s="6">
        <f t="shared" si="1"/>
        <v>10</v>
      </c>
      <c r="Q20" s="8">
        <f t="shared" si="2"/>
        <v>2</v>
      </c>
      <c r="R20" s="20">
        <f t="shared" si="3"/>
        <v>0.66666666666666663</v>
      </c>
    </row>
    <row r="21" spans="1:18" x14ac:dyDescent="0.2">
      <c r="A21" s="29">
        <v>11</v>
      </c>
      <c r="B21" s="37" t="s">
        <v>312</v>
      </c>
      <c r="C21" s="37" t="s">
        <v>313</v>
      </c>
      <c r="D21" s="37" t="s">
        <v>98</v>
      </c>
      <c r="E21" s="17"/>
      <c r="F21" s="26"/>
      <c r="G21" s="8">
        <v>2</v>
      </c>
      <c r="H21" s="6">
        <v>27</v>
      </c>
      <c r="I21" s="8"/>
      <c r="J21" s="10"/>
      <c r="K21" s="8"/>
      <c r="L21" s="10"/>
      <c r="M21" s="8"/>
      <c r="N21" s="10"/>
      <c r="O21" s="11">
        <f t="shared" si="0"/>
        <v>27</v>
      </c>
      <c r="P21" s="6">
        <f t="shared" si="1"/>
        <v>11</v>
      </c>
      <c r="Q21" s="8">
        <f t="shared" si="2"/>
        <v>1</v>
      </c>
      <c r="R21" s="20">
        <f t="shared" si="3"/>
        <v>0.33333333333333331</v>
      </c>
    </row>
    <row r="22" spans="1:18" x14ac:dyDescent="0.2">
      <c r="A22" s="29">
        <v>12</v>
      </c>
      <c r="B22" s="37" t="s">
        <v>216</v>
      </c>
      <c r="C22" s="37" t="s">
        <v>258</v>
      </c>
      <c r="D22" s="37" t="s">
        <v>255</v>
      </c>
      <c r="E22" s="17">
        <v>5</v>
      </c>
      <c r="F22" s="26">
        <v>10</v>
      </c>
      <c r="G22" s="8"/>
      <c r="H22" s="6"/>
      <c r="I22" s="37">
        <v>5</v>
      </c>
      <c r="J22" s="10">
        <v>15</v>
      </c>
      <c r="K22" s="8"/>
      <c r="L22" s="10"/>
      <c r="M22" s="8"/>
      <c r="N22" s="10"/>
      <c r="O22" s="11">
        <f t="shared" si="0"/>
        <v>25</v>
      </c>
      <c r="P22" s="6">
        <f t="shared" si="1"/>
        <v>12</v>
      </c>
      <c r="Q22" s="8">
        <f t="shared" si="2"/>
        <v>2</v>
      </c>
      <c r="R22" s="20">
        <f t="shared" si="3"/>
        <v>0.66666666666666663</v>
      </c>
    </row>
    <row r="23" spans="1:18" x14ac:dyDescent="0.2">
      <c r="A23" s="29">
        <v>13</v>
      </c>
      <c r="B23" s="37" t="s">
        <v>316</v>
      </c>
      <c r="C23" s="37" t="s">
        <v>317</v>
      </c>
      <c r="D23" s="37" t="s">
        <v>98</v>
      </c>
      <c r="E23" s="16"/>
      <c r="F23" s="26"/>
      <c r="G23" s="8">
        <v>7</v>
      </c>
      <c r="H23" s="6">
        <v>22</v>
      </c>
      <c r="I23" s="37"/>
      <c r="J23" s="10"/>
      <c r="K23" s="8"/>
      <c r="L23" s="10"/>
      <c r="M23" s="8"/>
      <c r="N23" s="10"/>
      <c r="O23" s="11">
        <f t="shared" si="0"/>
        <v>22</v>
      </c>
      <c r="P23" s="6">
        <f t="shared" si="1"/>
        <v>13</v>
      </c>
      <c r="Q23" s="8">
        <f t="shared" si="2"/>
        <v>1</v>
      </c>
      <c r="R23" s="20">
        <f t="shared" si="3"/>
        <v>0.33333333333333331</v>
      </c>
    </row>
    <row r="24" spans="1:18" x14ac:dyDescent="0.2">
      <c r="A24" s="29">
        <v>14</v>
      </c>
      <c r="B24" s="39" t="s">
        <v>325</v>
      </c>
      <c r="C24" s="39" t="s">
        <v>326</v>
      </c>
      <c r="D24" s="39" t="s">
        <v>98</v>
      </c>
      <c r="E24" s="16"/>
      <c r="F24" s="26"/>
      <c r="G24" s="8">
        <v>17</v>
      </c>
      <c r="H24" s="6">
        <v>12</v>
      </c>
      <c r="I24" s="37">
        <v>11</v>
      </c>
      <c r="J24" s="10">
        <v>9</v>
      </c>
      <c r="K24" s="8"/>
      <c r="L24" s="10"/>
      <c r="M24" s="8"/>
      <c r="N24" s="10"/>
      <c r="O24" s="11">
        <f t="shared" si="0"/>
        <v>21</v>
      </c>
      <c r="P24" s="6">
        <f t="shared" si="1"/>
        <v>14</v>
      </c>
      <c r="Q24" s="8">
        <f t="shared" si="2"/>
        <v>2</v>
      </c>
      <c r="R24" s="20">
        <f t="shared" si="3"/>
        <v>0.66666666666666663</v>
      </c>
    </row>
    <row r="25" spans="1:18" x14ac:dyDescent="0.2">
      <c r="A25" s="29">
        <v>15</v>
      </c>
      <c r="B25" s="37" t="s">
        <v>319</v>
      </c>
      <c r="C25" s="37" t="s">
        <v>320</v>
      </c>
      <c r="D25" s="37" t="s">
        <v>98</v>
      </c>
      <c r="E25" s="17"/>
      <c r="F25" s="26"/>
      <c r="G25" s="8">
        <v>9</v>
      </c>
      <c r="H25" s="6">
        <v>20</v>
      </c>
      <c r="I25" s="37"/>
      <c r="J25" s="10"/>
      <c r="K25" s="8"/>
      <c r="L25" s="10"/>
      <c r="M25" s="8"/>
      <c r="N25" s="10"/>
      <c r="O25" s="11">
        <f t="shared" si="0"/>
        <v>20</v>
      </c>
      <c r="P25" s="6">
        <f t="shared" si="1"/>
        <v>15</v>
      </c>
      <c r="Q25" s="8">
        <f t="shared" si="2"/>
        <v>1</v>
      </c>
      <c r="R25" s="20">
        <f t="shared" si="3"/>
        <v>0.33333333333333331</v>
      </c>
    </row>
    <row r="26" spans="1:18" x14ac:dyDescent="0.2">
      <c r="A26" s="29">
        <v>16</v>
      </c>
      <c r="B26" s="37" t="s">
        <v>322</v>
      </c>
      <c r="C26" s="37" t="s">
        <v>323</v>
      </c>
      <c r="D26" s="37" t="s">
        <v>98</v>
      </c>
      <c r="E26" s="16"/>
      <c r="F26" s="26"/>
      <c r="G26" s="8">
        <v>14</v>
      </c>
      <c r="H26" s="6">
        <v>15</v>
      </c>
      <c r="I26" s="37">
        <v>15</v>
      </c>
      <c r="J26" s="10">
        <v>5</v>
      </c>
      <c r="K26" s="8"/>
      <c r="L26" s="10"/>
      <c r="M26" s="8"/>
      <c r="N26" s="10"/>
      <c r="O26" s="11">
        <f t="shared" si="0"/>
        <v>20</v>
      </c>
      <c r="P26" s="6">
        <f t="shared" si="1"/>
        <v>16</v>
      </c>
      <c r="Q26" s="8">
        <f t="shared" si="2"/>
        <v>2</v>
      </c>
      <c r="R26" s="20">
        <f t="shared" si="3"/>
        <v>0.66666666666666663</v>
      </c>
    </row>
    <row r="27" spans="1:18" x14ac:dyDescent="0.2">
      <c r="A27" s="29">
        <v>17</v>
      </c>
      <c r="B27" s="37" t="s">
        <v>273</v>
      </c>
      <c r="C27" s="37" t="s">
        <v>274</v>
      </c>
      <c r="D27" s="37" t="s">
        <v>98</v>
      </c>
      <c r="E27" s="17">
        <v>12</v>
      </c>
      <c r="F27" s="26">
        <v>3</v>
      </c>
      <c r="G27" s="8">
        <v>13</v>
      </c>
      <c r="H27" s="6">
        <v>16</v>
      </c>
      <c r="I27" s="37"/>
      <c r="J27" s="10"/>
      <c r="K27" s="8"/>
      <c r="L27" s="10"/>
      <c r="M27" s="8"/>
      <c r="N27" s="10"/>
      <c r="O27" s="11">
        <f t="shared" si="0"/>
        <v>19</v>
      </c>
      <c r="P27" s="6">
        <f t="shared" si="1"/>
        <v>17</v>
      </c>
      <c r="Q27" s="8">
        <f t="shared" si="2"/>
        <v>2</v>
      </c>
      <c r="R27" s="20">
        <f t="shared" si="3"/>
        <v>0.66666666666666663</v>
      </c>
    </row>
    <row r="28" spans="1:18" x14ac:dyDescent="0.2">
      <c r="A28" s="29">
        <v>18</v>
      </c>
      <c r="B28" s="37" t="s">
        <v>321</v>
      </c>
      <c r="C28" s="37" t="s">
        <v>170</v>
      </c>
      <c r="D28" s="37" t="s">
        <v>134</v>
      </c>
      <c r="E28" s="17"/>
      <c r="F28" s="26"/>
      <c r="G28" s="8">
        <v>10</v>
      </c>
      <c r="H28" s="6">
        <v>19</v>
      </c>
      <c r="I28" s="37"/>
      <c r="J28" s="10"/>
      <c r="K28" s="8"/>
      <c r="L28" s="10"/>
      <c r="M28" s="8"/>
      <c r="N28" s="10"/>
      <c r="O28" s="11">
        <f t="shared" si="0"/>
        <v>19</v>
      </c>
      <c r="P28" s="6">
        <f t="shared" si="1"/>
        <v>18</v>
      </c>
      <c r="Q28" s="8">
        <f t="shared" si="2"/>
        <v>1</v>
      </c>
      <c r="R28" s="20">
        <f t="shared" si="3"/>
        <v>0.33333333333333331</v>
      </c>
    </row>
    <row r="29" spans="1:18" x14ac:dyDescent="0.2">
      <c r="A29" s="35">
        <v>19</v>
      </c>
      <c r="B29" s="37" t="s">
        <v>404</v>
      </c>
      <c r="C29" s="37" t="s">
        <v>405</v>
      </c>
      <c r="D29" s="37" t="s">
        <v>101</v>
      </c>
      <c r="E29" s="8"/>
      <c r="F29" s="10"/>
      <c r="G29" s="8"/>
      <c r="H29" s="6"/>
      <c r="I29" s="37">
        <v>2</v>
      </c>
      <c r="J29" s="10">
        <v>18</v>
      </c>
      <c r="K29" s="8"/>
      <c r="L29" s="10"/>
      <c r="M29" s="8"/>
      <c r="N29" s="10"/>
      <c r="O29" s="11">
        <f t="shared" si="0"/>
        <v>18</v>
      </c>
      <c r="P29" s="6">
        <f t="shared" si="1"/>
        <v>19</v>
      </c>
      <c r="Q29" s="8">
        <f t="shared" si="2"/>
        <v>1</v>
      </c>
      <c r="R29" s="20">
        <f t="shared" si="3"/>
        <v>0.33333333333333331</v>
      </c>
    </row>
    <row r="30" spans="1:18" x14ac:dyDescent="0.2">
      <c r="A30" s="35">
        <v>20</v>
      </c>
      <c r="B30" s="37" t="s">
        <v>324</v>
      </c>
      <c r="C30" s="37" t="s">
        <v>410</v>
      </c>
      <c r="D30" s="39" t="s">
        <v>98</v>
      </c>
      <c r="E30" s="16"/>
      <c r="F30" s="26"/>
      <c r="G30" s="8">
        <v>15</v>
      </c>
      <c r="H30" s="6">
        <v>14</v>
      </c>
      <c r="I30" s="37">
        <v>18</v>
      </c>
      <c r="J30" s="10">
        <v>1</v>
      </c>
      <c r="K30" s="8"/>
      <c r="L30" s="10"/>
      <c r="M30" s="8"/>
      <c r="N30" s="10"/>
      <c r="O30" s="11">
        <f t="shared" si="0"/>
        <v>15</v>
      </c>
      <c r="P30" s="6">
        <f t="shared" si="1"/>
        <v>20</v>
      </c>
      <c r="Q30" s="8">
        <f t="shared" si="2"/>
        <v>2</v>
      </c>
      <c r="R30" s="20">
        <f t="shared" si="3"/>
        <v>0.66666666666666663</v>
      </c>
    </row>
    <row r="31" spans="1:18" x14ac:dyDescent="0.2">
      <c r="A31" s="35">
        <v>21</v>
      </c>
      <c r="B31" s="37" t="s">
        <v>277</v>
      </c>
      <c r="C31" s="37" t="s">
        <v>103</v>
      </c>
      <c r="D31" s="37" t="s">
        <v>98</v>
      </c>
      <c r="E31" s="17">
        <v>14</v>
      </c>
      <c r="F31" s="26">
        <v>1</v>
      </c>
      <c r="G31" s="8">
        <v>16</v>
      </c>
      <c r="H31" s="6">
        <v>13</v>
      </c>
      <c r="I31" s="37"/>
      <c r="J31" s="10"/>
      <c r="K31" s="8"/>
      <c r="L31" s="10"/>
      <c r="M31" s="8"/>
      <c r="N31" s="10"/>
      <c r="O31" s="11">
        <f t="shared" si="0"/>
        <v>14</v>
      </c>
      <c r="P31" s="6">
        <f t="shared" si="1"/>
        <v>21</v>
      </c>
      <c r="Q31" s="8">
        <f t="shared" si="2"/>
        <v>2</v>
      </c>
      <c r="R31" s="20">
        <f t="shared" si="3"/>
        <v>0.66666666666666663</v>
      </c>
    </row>
    <row r="32" spans="1:18" x14ac:dyDescent="0.2">
      <c r="A32" s="35">
        <v>22</v>
      </c>
      <c r="B32" s="37" t="s">
        <v>406</v>
      </c>
      <c r="C32" s="37" t="s">
        <v>407</v>
      </c>
      <c r="D32" s="37" t="s">
        <v>101</v>
      </c>
      <c r="E32" s="8"/>
      <c r="F32" s="10"/>
      <c r="G32" s="8">
        <v>25</v>
      </c>
      <c r="H32" s="6">
        <v>4</v>
      </c>
      <c r="I32" s="37">
        <v>12</v>
      </c>
      <c r="J32" s="10">
        <v>8</v>
      </c>
      <c r="K32" s="8"/>
      <c r="L32" s="10"/>
      <c r="M32" s="8"/>
      <c r="N32" s="10"/>
      <c r="O32" s="11">
        <f t="shared" si="0"/>
        <v>12</v>
      </c>
      <c r="P32" s="6">
        <f t="shared" si="1"/>
        <v>22</v>
      </c>
      <c r="Q32" s="8">
        <f t="shared" si="2"/>
        <v>2</v>
      </c>
      <c r="R32" s="20">
        <f t="shared" si="3"/>
        <v>0.66666666666666663</v>
      </c>
    </row>
    <row r="33" spans="1:18" x14ac:dyDescent="0.2">
      <c r="A33" s="35">
        <v>23</v>
      </c>
      <c r="B33" s="37" t="s">
        <v>327</v>
      </c>
      <c r="C33" s="37" t="s">
        <v>328</v>
      </c>
      <c r="D33" s="37" t="s">
        <v>98</v>
      </c>
      <c r="E33" s="17"/>
      <c r="F33" s="26"/>
      <c r="G33" s="8">
        <v>18</v>
      </c>
      <c r="H33" s="6">
        <v>11</v>
      </c>
      <c r="I33" s="37"/>
      <c r="J33" s="10"/>
      <c r="K33" s="8"/>
      <c r="L33" s="10"/>
      <c r="M33" s="8"/>
      <c r="N33" s="10"/>
      <c r="O33" s="11">
        <f t="shared" si="0"/>
        <v>11</v>
      </c>
      <c r="P33" s="6">
        <f t="shared" si="1"/>
        <v>23</v>
      </c>
      <c r="Q33" s="8">
        <f t="shared" si="2"/>
        <v>1</v>
      </c>
      <c r="R33" s="20">
        <f t="shared" si="3"/>
        <v>0.33333333333333331</v>
      </c>
    </row>
    <row r="34" spans="1:18" x14ac:dyDescent="0.2">
      <c r="A34" s="35">
        <v>24</v>
      </c>
      <c r="B34" s="37" t="s">
        <v>329</v>
      </c>
      <c r="C34" s="37" t="s">
        <v>118</v>
      </c>
      <c r="D34" s="37" t="s">
        <v>98</v>
      </c>
      <c r="E34" s="17"/>
      <c r="F34" s="26"/>
      <c r="G34" s="8">
        <v>19</v>
      </c>
      <c r="H34" s="6">
        <v>10</v>
      </c>
      <c r="I34" s="37"/>
      <c r="J34" s="10"/>
      <c r="K34" s="8"/>
      <c r="L34" s="10"/>
      <c r="M34" s="8"/>
      <c r="N34" s="10"/>
      <c r="O34" s="11">
        <f t="shared" si="0"/>
        <v>10</v>
      </c>
      <c r="P34" s="6">
        <f t="shared" si="1"/>
        <v>24</v>
      </c>
      <c r="Q34" s="8">
        <f t="shared" si="2"/>
        <v>1</v>
      </c>
      <c r="R34" s="20">
        <f t="shared" si="3"/>
        <v>0.33333333333333331</v>
      </c>
    </row>
    <row r="35" spans="1:18" x14ac:dyDescent="0.2">
      <c r="A35" s="35">
        <v>25</v>
      </c>
      <c r="B35" s="37" t="s">
        <v>332</v>
      </c>
      <c r="C35" s="37" t="s">
        <v>333</v>
      </c>
      <c r="D35" s="37" t="s">
        <v>98</v>
      </c>
      <c r="E35" s="8"/>
      <c r="F35" s="10">
        <f>IF(E35=0,,($E$9-E35)*$E$7*100/$E$9)</f>
        <v>0</v>
      </c>
      <c r="G35" s="8">
        <v>21</v>
      </c>
      <c r="H35" s="6">
        <v>8</v>
      </c>
      <c r="I35" s="37">
        <v>17</v>
      </c>
      <c r="J35" s="10">
        <v>2</v>
      </c>
      <c r="K35" s="8"/>
      <c r="L35" s="10">
        <f>IF(K35=0,,($K$9-K35)*$K$7*100/$K$9)</f>
        <v>0</v>
      </c>
      <c r="M35" s="8"/>
      <c r="N35" s="10">
        <f>IF(M35=O79,,($M$9-M35)*$M$7*100/$M$9)</f>
        <v>0</v>
      </c>
      <c r="O35" s="11">
        <f t="shared" si="0"/>
        <v>10</v>
      </c>
      <c r="P35" s="6">
        <f t="shared" si="1"/>
        <v>25</v>
      </c>
      <c r="Q35" s="8">
        <f t="shared" si="2"/>
        <v>2</v>
      </c>
      <c r="R35" s="20">
        <f t="shared" si="3"/>
        <v>0.66666666666666663</v>
      </c>
    </row>
    <row r="36" spans="1:18" x14ac:dyDescent="0.2">
      <c r="A36" s="35">
        <v>26</v>
      </c>
      <c r="B36" s="37" t="s">
        <v>259</v>
      </c>
      <c r="C36" s="37" t="s">
        <v>260</v>
      </c>
      <c r="D36" s="37" t="s">
        <v>134</v>
      </c>
      <c r="E36" s="17">
        <v>6</v>
      </c>
      <c r="F36" s="26">
        <v>9</v>
      </c>
      <c r="G36" s="8"/>
      <c r="H36" s="6"/>
      <c r="I36" s="37"/>
      <c r="J36" s="10"/>
      <c r="K36" s="8"/>
      <c r="L36" s="10"/>
      <c r="M36" s="8"/>
      <c r="N36" s="10"/>
      <c r="O36" s="11">
        <f t="shared" si="0"/>
        <v>9</v>
      </c>
      <c r="P36" s="6">
        <f t="shared" si="1"/>
        <v>26</v>
      </c>
      <c r="Q36" s="8">
        <f t="shared" si="2"/>
        <v>1</v>
      </c>
      <c r="R36" s="20">
        <f t="shared" si="3"/>
        <v>0.33333333333333331</v>
      </c>
    </row>
    <row r="37" spans="1:18" x14ac:dyDescent="0.2">
      <c r="A37" s="35">
        <v>27</v>
      </c>
      <c r="B37" s="37" t="s">
        <v>330</v>
      </c>
      <c r="C37" s="37" t="s">
        <v>331</v>
      </c>
      <c r="D37" s="37" t="s">
        <v>98</v>
      </c>
      <c r="E37" s="8"/>
      <c r="F37" s="10"/>
      <c r="G37" s="8">
        <v>20</v>
      </c>
      <c r="H37" s="6">
        <v>9</v>
      </c>
      <c r="I37" s="37"/>
      <c r="J37" s="10"/>
      <c r="K37" s="8"/>
      <c r="L37" s="10"/>
      <c r="M37" s="8"/>
      <c r="N37" s="10"/>
      <c r="O37" s="11">
        <f t="shared" si="0"/>
        <v>9</v>
      </c>
      <c r="P37" s="6">
        <f t="shared" si="1"/>
        <v>27</v>
      </c>
      <c r="Q37" s="8">
        <f t="shared" si="2"/>
        <v>1</v>
      </c>
      <c r="R37" s="20">
        <f t="shared" si="3"/>
        <v>0.33333333333333331</v>
      </c>
    </row>
    <row r="38" spans="1:18" x14ac:dyDescent="0.2">
      <c r="A38" s="35">
        <v>28</v>
      </c>
      <c r="B38" s="39" t="s">
        <v>269</v>
      </c>
      <c r="C38" s="39" t="s">
        <v>270</v>
      </c>
      <c r="D38" s="39" t="s">
        <v>98</v>
      </c>
      <c r="E38" s="16">
        <v>8</v>
      </c>
      <c r="F38" s="26">
        <v>7</v>
      </c>
      <c r="G38" s="6"/>
      <c r="H38" s="6"/>
      <c r="I38" s="39"/>
      <c r="J38" s="10"/>
      <c r="K38" s="6"/>
      <c r="L38" s="10"/>
      <c r="M38" s="6"/>
      <c r="N38" s="10"/>
      <c r="O38" s="11">
        <f t="shared" si="0"/>
        <v>7</v>
      </c>
      <c r="P38" s="6">
        <f t="shared" si="1"/>
        <v>28</v>
      </c>
      <c r="Q38" s="8">
        <f t="shared" si="2"/>
        <v>1</v>
      </c>
      <c r="R38" s="20">
        <f t="shared" si="3"/>
        <v>0.33333333333333331</v>
      </c>
    </row>
    <row r="39" spans="1:18" x14ac:dyDescent="0.2">
      <c r="A39" s="35">
        <v>29</v>
      </c>
      <c r="B39" s="37" t="s">
        <v>334</v>
      </c>
      <c r="C39" s="8"/>
      <c r="D39" s="37"/>
      <c r="E39" s="8"/>
      <c r="F39" s="10">
        <f>IF(E39=0,,($E$9-E39)*$E$7*100/$E$9)</f>
        <v>0</v>
      </c>
      <c r="G39" s="8">
        <v>22</v>
      </c>
      <c r="H39" s="6">
        <v>7</v>
      </c>
      <c r="I39" s="37"/>
      <c r="J39" s="10">
        <f>IF(I39=I83,,($I$9-I39)*$I$7*100/$I$9)</f>
        <v>0</v>
      </c>
      <c r="K39" s="8"/>
      <c r="L39" s="10">
        <f>IF(K39=0,,($K$9-K39)*$K$7*100/$K$9)</f>
        <v>0</v>
      </c>
      <c r="M39" s="8"/>
      <c r="N39" s="10">
        <f>IF(M39=O83,,($M$9-M39)*$M$7*100/$M$9)</f>
        <v>0</v>
      </c>
      <c r="O39" s="11">
        <f t="shared" si="0"/>
        <v>7</v>
      </c>
      <c r="P39" s="6">
        <f t="shared" si="1"/>
        <v>29</v>
      </c>
      <c r="Q39" s="8">
        <f t="shared" si="2"/>
        <v>1</v>
      </c>
      <c r="R39" s="20">
        <f t="shared" si="3"/>
        <v>0.33333333333333331</v>
      </c>
    </row>
    <row r="40" spans="1:18" x14ac:dyDescent="0.2">
      <c r="A40" s="35">
        <v>30</v>
      </c>
      <c r="B40" s="37" t="s">
        <v>339</v>
      </c>
      <c r="C40" s="37" t="s">
        <v>328</v>
      </c>
      <c r="D40" s="37" t="s">
        <v>98</v>
      </c>
      <c r="E40" s="8"/>
      <c r="F40" s="10"/>
      <c r="G40" s="8">
        <v>26</v>
      </c>
      <c r="H40" s="6">
        <v>3</v>
      </c>
      <c r="I40" s="37">
        <v>16</v>
      </c>
      <c r="J40" s="10">
        <v>4</v>
      </c>
      <c r="K40" s="8"/>
      <c r="L40" s="10"/>
      <c r="M40" s="8"/>
      <c r="N40" s="10"/>
      <c r="O40" s="11">
        <f t="shared" si="0"/>
        <v>7</v>
      </c>
      <c r="P40" s="6">
        <f t="shared" si="1"/>
        <v>30</v>
      </c>
      <c r="Q40" s="8">
        <f t="shared" si="2"/>
        <v>2</v>
      </c>
      <c r="R40" s="20">
        <f t="shared" si="3"/>
        <v>0.66666666666666663</v>
      </c>
    </row>
    <row r="41" spans="1:18" x14ac:dyDescent="0.2">
      <c r="A41" s="35">
        <v>31</v>
      </c>
      <c r="B41" s="8" t="s">
        <v>408</v>
      </c>
      <c r="C41" s="8" t="s">
        <v>409</v>
      </c>
      <c r="D41" s="8" t="s">
        <v>133</v>
      </c>
      <c r="E41" s="8"/>
      <c r="F41" s="10">
        <f>IF(E41=0,,($E$9-E41)*$E$7*100/$E$9)</f>
        <v>0</v>
      </c>
      <c r="G41" s="8"/>
      <c r="H41" s="6">
        <f>IF(G41=0,,($G$9-G41)*$G$7*100/$G$9)</f>
        <v>0</v>
      </c>
      <c r="I41" s="37">
        <v>13</v>
      </c>
      <c r="J41" s="10">
        <v>7</v>
      </c>
      <c r="K41" s="8"/>
      <c r="L41" s="10">
        <f>IF(K41=0,,($K$9-K41)*$K$7*100/$K$9)</f>
        <v>0</v>
      </c>
      <c r="M41" s="8"/>
      <c r="N41" s="10">
        <f>IF(M41=O80,,($M$9-M41)*$M$7*100/$M$9)</f>
        <v>0</v>
      </c>
      <c r="O41" s="11">
        <f t="shared" si="0"/>
        <v>7</v>
      </c>
      <c r="P41" s="6">
        <f t="shared" si="1"/>
        <v>31</v>
      </c>
      <c r="Q41" s="8">
        <f t="shared" si="2"/>
        <v>1</v>
      </c>
      <c r="R41" s="20">
        <f t="shared" si="3"/>
        <v>0.33333333333333331</v>
      </c>
    </row>
    <row r="42" spans="1:18" x14ac:dyDescent="0.2">
      <c r="A42" s="35">
        <v>32</v>
      </c>
      <c r="B42" s="37" t="s">
        <v>335</v>
      </c>
      <c r="C42" s="37" t="s">
        <v>336</v>
      </c>
      <c r="D42" s="37"/>
      <c r="E42" s="8"/>
      <c r="F42" s="10"/>
      <c r="G42" s="8">
        <v>23</v>
      </c>
      <c r="H42" s="6">
        <v>6</v>
      </c>
      <c r="I42" s="37"/>
      <c r="J42" s="10"/>
      <c r="K42" s="8"/>
      <c r="L42" s="10"/>
      <c r="M42" s="8"/>
      <c r="N42" s="10"/>
      <c r="O42" s="11">
        <f t="shared" si="0"/>
        <v>6</v>
      </c>
      <c r="P42" s="6">
        <f t="shared" si="1"/>
        <v>32</v>
      </c>
      <c r="Q42" s="8">
        <f t="shared" si="2"/>
        <v>1</v>
      </c>
      <c r="R42" s="20">
        <f t="shared" si="3"/>
        <v>0.33333333333333331</v>
      </c>
    </row>
    <row r="43" spans="1:18" x14ac:dyDescent="0.2">
      <c r="A43" s="35">
        <v>33</v>
      </c>
      <c r="B43" s="37" t="s">
        <v>340</v>
      </c>
      <c r="C43" s="37" t="s">
        <v>337</v>
      </c>
      <c r="D43" s="37" t="s">
        <v>98</v>
      </c>
      <c r="E43" s="8"/>
      <c r="F43" s="10"/>
      <c r="G43" s="8">
        <v>24</v>
      </c>
      <c r="H43" s="6">
        <v>5</v>
      </c>
      <c r="I43" s="37"/>
      <c r="J43" s="10"/>
      <c r="K43" s="8"/>
      <c r="L43" s="10"/>
      <c r="M43" s="8"/>
      <c r="N43" s="10"/>
      <c r="O43" s="11">
        <f t="shared" si="0"/>
        <v>5</v>
      </c>
      <c r="P43" s="6">
        <f t="shared" si="1"/>
        <v>33</v>
      </c>
      <c r="Q43" s="8">
        <f t="shared" si="2"/>
        <v>1</v>
      </c>
      <c r="R43" s="20">
        <f t="shared" si="3"/>
        <v>0.33333333333333331</v>
      </c>
    </row>
    <row r="44" spans="1:18" x14ac:dyDescent="0.2">
      <c r="A44" s="35">
        <v>34</v>
      </c>
      <c r="B44" s="37" t="s">
        <v>272</v>
      </c>
      <c r="C44" s="37" t="s">
        <v>118</v>
      </c>
      <c r="D44" s="37" t="s">
        <v>134</v>
      </c>
      <c r="E44" s="17">
        <v>11</v>
      </c>
      <c r="F44" s="26">
        <v>4</v>
      </c>
      <c r="G44" s="8"/>
      <c r="H44" s="6"/>
      <c r="I44" s="37"/>
      <c r="J44" s="10"/>
      <c r="K44" s="8"/>
      <c r="L44" s="10"/>
      <c r="M44" s="8"/>
      <c r="N44" s="10"/>
      <c r="O44" s="11">
        <f t="shared" si="0"/>
        <v>4</v>
      </c>
      <c r="P44" s="6">
        <f t="shared" si="1"/>
        <v>34</v>
      </c>
      <c r="Q44" s="8"/>
      <c r="R44" s="20"/>
    </row>
    <row r="45" spans="1:18" x14ac:dyDescent="0.2">
      <c r="A45" s="35">
        <v>35</v>
      </c>
      <c r="B45" s="37" t="s">
        <v>275</v>
      </c>
      <c r="C45" s="37" t="s">
        <v>276</v>
      </c>
      <c r="D45" s="37" t="s">
        <v>98</v>
      </c>
      <c r="E45" s="17">
        <v>13</v>
      </c>
      <c r="F45" s="26">
        <v>2</v>
      </c>
      <c r="G45" s="8"/>
      <c r="H45" s="6"/>
      <c r="I45" s="37"/>
      <c r="J45" s="10"/>
      <c r="K45" s="8"/>
      <c r="L45" s="10"/>
      <c r="M45" s="8"/>
      <c r="N45" s="10"/>
      <c r="O45" s="11">
        <f t="shared" si="0"/>
        <v>2</v>
      </c>
      <c r="P45" s="6">
        <f t="shared" si="1"/>
        <v>35</v>
      </c>
      <c r="Q45" s="8">
        <f t="shared" si="2"/>
        <v>1</v>
      </c>
      <c r="R45" s="20">
        <f t="shared" si="3"/>
        <v>0.33333333333333331</v>
      </c>
    </row>
    <row r="46" spans="1:18" x14ac:dyDescent="0.2">
      <c r="A46" s="51" t="s">
        <v>11</v>
      </c>
      <c r="B46" s="51"/>
      <c r="C46" s="52"/>
      <c r="D46" s="9"/>
      <c r="E46" s="9">
        <f>COUNTA(E11:E45)</f>
        <v>14</v>
      </c>
      <c r="G46" s="9">
        <f>COUNTA(G11:G45)</f>
        <v>26</v>
      </c>
      <c r="I46" s="9">
        <f>COUNTA(I11:I45)</f>
        <v>18</v>
      </c>
      <c r="K46" s="9">
        <f>COUNTA(K11:K45)</f>
        <v>0</v>
      </c>
      <c r="M46" s="9">
        <f>COUNTA(M11:M45)</f>
        <v>0</v>
      </c>
    </row>
    <row r="47" spans="1:18" x14ac:dyDescent="0.2">
      <c r="A47" s="58" t="s">
        <v>20</v>
      </c>
      <c r="B47" s="58"/>
      <c r="C47" s="58"/>
      <c r="E47" s="19">
        <f>E46/$G$2</f>
        <v>0.4</v>
      </c>
      <c r="G47" s="19">
        <f>G46/$G$2</f>
        <v>0.74285714285714288</v>
      </c>
      <c r="I47" s="19">
        <f>I46/$G$2</f>
        <v>0.51428571428571423</v>
      </c>
      <c r="K47" s="19">
        <f>K46/$G$2</f>
        <v>0</v>
      </c>
      <c r="M47" s="19">
        <f>M46/$G$2</f>
        <v>0</v>
      </c>
    </row>
    <row r="64" spans="11:11" x14ac:dyDescent="0.2">
      <c r="K64" t="s">
        <v>23</v>
      </c>
    </row>
    <row r="65" spans="11:11" x14ac:dyDescent="0.2">
      <c r="K65" t="s">
        <v>24</v>
      </c>
    </row>
    <row r="66" spans="11:11" x14ac:dyDescent="0.2">
      <c r="K66" t="s">
        <v>25</v>
      </c>
    </row>
    <row r="67" spans="11:11" x14ac:dyDescent="0.2">
      <c r="K67" t="s">
        <v>26</v>
      </c>
    </row>
  </sheetData>
  <sortState ref="B11:O45">
    <sortCondition descending="1" ref="O11:O45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7:C47"/>
    <mergeCell ref="E9:F9"/>
    <mergeCell ref="G9:H9"/>
    <mergeCell ref="E8:F8"/>
    <mergeCell ref="G8:H8"/>
    <mergeCell ref="A46:C46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8" sqref="M8:N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8" x14ac:dyDescent="0.2">
      <c r="E2" s="54" t="s">
        <v>16</v>
      </c>
      <c r="F2" s="54"/>
      <c r="G2" s="18">
        <f>COUNTA(B11:B23)</f>
        <v>5</v>
      </c>
    </row>
    <row r="3" spans="1:18" x14ac:dyDescent="0.2">
      <c r="B3" s="2"/>
      <c r="E3" s="54" t="s">
        <v>18</v>
      </c>
      <c r="F3" s="54"/>
      <c r="G3" s="18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50" t="s">
        <v>249</v>
      </c>
      <c r="F6" s="50"/>
      <c r="G6" s="50" t="s">
        <v>311</v>
      </c>
      <c r="H6" s="50"/>
      <c r="I6" s="50" t="s">
        <v>402</v>
      </c>
      <c r="J6" s="50"/>
      <c r="K6" s="47" t="s">
        <v>248</v>
      </c>
      <c r="L6" s="48"/>
      <c r="M6" s="47" t="s">
        <v>152</v>
      </c>
      <c r="N6" s="48"/>
    </row>
    <row r="7" spans="1:18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/>
      <c r="L7" s="48"/>
      <c r="M7" s="47"/>
      <c r="N7" s="48"/>
    </row>
    <row r="8" spans="1:18" x14ac:dyDescent="0.2">
      <c r="D8" s="1" t="s">
        <v>1</v>
      </c>
      <c r="E8" s="59">
        <v>45607</v>
      </c>
      <c r="F8" s="60"/>
      <c r="G8" s="53">
        <v>45633</v>
      </c>
      <c r="H8" s="53"/>
      <c r="I8" s="53">
        <v>45682</v>
      </c>
      <c r="J8" s="53"/>
      <c r="K8" s="59"/>
      <c r="L8" s="60"/>
      <c r="M8" s="59"/>
      <c r="N8" s="60"/>
    </row>
    <row r="9" spans="1:18" x14ac:dyDescent="0.2">
      <c r="D9" s="1" t="s">
        <v>2</v>
      </c>
      <c r="E9" s="50">
        <v>4</v>
      </c>
      <c r="F9" s="50"/>
      <c r="G9" s="50">
        <v>4</v>
      </c>
      <c r="H9" s="50"/>
      <c r="I9" s="50">
        <v>3</v>
      </c>
      <c r="J9" s="50"/>
      <c r="K9" s="47"/>
      <c r="L9" s="48"/>
      <c r="M9" s="47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19</v>
      </c>
      <c r="R10" s="1" t="s">
        <v>21</v>
      </c>
    </row>
    <row r="11" spans="1:18" x14ac:dyDescent="0.2">
      <c r="A11" s="5">
        <f t="shared" ref="A11:A23" si="0">P11</f>
        <v>1</v>
      </c>
      <c r="B11" s="6" t="s">
        <v>120</v>
      </c>
      <c r="C11" s="6" t="s">
        <v>121</v>
      </c>
      <c r="D11" s="6" t="s">
        <v>99</v>
      </c>
      <c r="E11" s="6">
        <v>1</v>
      </c>
      <c r="F11" s="10">
        <v>4</v>
      </c>
      <c r="G11" s="39">
        <v>1</v>
      </c>
      <c r="H11" s="6">
        <v>4</v>
      </c>
      <c r="I11" s="6">
        <v>1</v>
      </c>
      <c r="J11" s="10">
        <v>3</v>
      </c>
      <c r="K11" s="6"/>
      <c r="L11" s="10"/>
      <c r="M11" s="39"/>
      <c r="N11" s="10"/>
      <c r="O11" s="11">
        <f t="shared" ref="O11:O16" si="1">F11+L11+H11+J11+N11</f>
        <v>11</v>
      </c>
      <c r="P11" s="6">
        <f t="shared" ref="P11:P23" si="2">ROW(B11)-10</f>
        <v>1</v>
      </c>
      <c r="Q11" s="8">
        <f t="shared" ref="Q11:Q23" si="3">COUNTA(E11,K11,G11,I11)</f>
        <v>3</v>
      </c>
      <c r="R11" s="20">
        <f t="shared" ref="R11:R23" si="4">Q11/$G$3</f>
        <v>1</v>
      </c>
    </row>
    <row r="12" spans="1:18" x14ac:dyDescent="0.2">
      <c r="A12" s="5">
        <f t="shared" si="0"/>
        <v>2</v>
      </c>
      <c r="B12" s="6" t="s">
        <v>122</v>
      </c>
      <c r="C12" s="6" t="s">
        <v>252</v>
      </c>
      <c r="D12" s="6" t="s">
        <v>98</v>
      </c>
      <c r="E12" s="6">
        <v>3</v>
      </c>
      <c r="F12" s="10">
        <v>2</v>
      </c>
      <c r="G12" s="39">
        <v>2</v>
      </c>
      <c r="H12" s="6">
        <v>3</v>
      </c>
      <c r="I12" s="6"/>
      <c r="J12" s="10"/>
      <c r="K12" s="6"/>
      <c r="L12" s="10"/>
      <c r="M12" s="39"/>
      <c r="N12" s="10"/>
      <c r="O12" s="11">
        <f t="shared" si="1"/>
        <v>5</v>
      </c>
      <c r="P12" s="6">
        <f t="shared" si="2"/>
        <v>2</v>
      </c>
      <c r="Q12" s="8">
        <f t="shared" si="3"/>
        <v>2</v>
      </c>
      <c r="R12" s="20">
        <f t="shared" si="4"/>
        <v>0.66666666666666663</v>
      </c>
    </row>
    <row r="13" spans="1:18" x14ac:dyDescent="0.2">
      <c r="A13" s="5">
        <f t="shared" si="0"/>
        <v>3</v>
      </c>
      <c r="B13" s="6" t="s">
        <v>250</v>
      </c>
      <c r="C13" s="6" t="s">
        <v>251</v>
      </c>
      <c r="D13" s="6" t="s">
        <v>98</v>
      </c>
      <c r="E13" s="6">
        <v>2</v>
      </c>
      <c r="F13" s="10">
        <v>3</v>
      </c>
      <c r="G13" s="39"/>
      <c r="H13" s="10"/>
      <c r="I13" s="6"/>
      <c r="J13" s="10"/>
      <c r="K13" s="6"/>
      <c r="L13" s="10"/>
      <c r="M13" s="39"/>
      <c r="N13" s="10"/>
      <c r="O13" s="11">
        <f t="shared" si="1"/>
        <v>3</v>
      </c>
      <c r="P13" s="6">
        <f t="shared" si="2"/>
        <v>3</v>
      </c>
      <c r="Q13" s="8">
        <f t="shared" si="3"/>
        <v>1</v>
      </c>
      <c r="R13" s="20">
        <f t="shared" si="4"/>
        <v>0.33333333333333331</v>
      </c>
    </row>
    <row r="14" spans="1:18" x14ac:dyDescent="0.2">
      <c r="A14" s="5">
        <f t="shared" si="0"/>
        <v>4</v>
      </c>
      <c r="B14" s="8" t="s">
        <v>253</v>
      </c>
      <c r="C14" s="8" t="s">
        <v>254</v>
      </c>
      <c r="D14" s="6" t="s">
        <v>228</v>
      </c>
      <c r="E14" s="6">
        <v>4</v>
      </c>
      <c r="F14" s="10">
        <v>1</v>
      </c>
      <c r="G14" s="37"/>
      <c r="H14" s="6"/>
      <c r="I14" s="8">
        <v>2</v>
      </c>
      <c r="J14" s="10">
        <v>2</v>
      </c>
      <c r="K14" s="8"/>
      <c r="L14" s="6"/>
      <c r="M14" s="37"/>
      <c r="N14" s="10"/>
      <c r="O14" s="11">
        <f t="shared" si="1"/>
        <v>3</v>
      </c>
      <c r="P14" s="6">
        <f t="shared" si="2"/>
        <v>4</v>
      </c>
      <c r="Q14" s="8">
        <f t="shared" si="3"/>
        <v>2</v>
      </c>
      <c r="R14" s="20">
        <f t="shared" si="4"/>
        <v>0.66666666666666663</v>
      </c>
    </row>
    <row r="15" spans="1:18" x14ac:dyDescent="0.2">
      <c r="A15" s="5">
        <f t="shared" si="0"/>
        <v>5</v>
      </c>
      <c r="B15" s="6" t="s">
        <v>403</v>
      </c>
      <c r="C15" s="6" t="s">
        <v>338</v>
      </c>
      <c r="D15" s="6" t="s">
        <v>98</v>
      </c>
      <c r="E15" s="6"/>
      <c r="F15" s="10"/>
      <c r="G15" s="39">
        <v>3</v>
      </c>
      <c r="H15" s="6">
        <v>2</v>
      </c>
      <c r="I15" s="6">
        <v>3</v>
      </c>
      <c r="J15" s="10">
        <v>1</v>
      </c>
      <c r="K15" s="6"/>
      <c r="L15" s="6"/>
      <c r="M15" s="39"/>
      <c r="N15" s="10"/>
      <c r="O15" s="11">
        <f t="shared" si="1"/>
        <v>3</v>
      </c>
      <c r="P15" s="6">
        <f t="shared" si="2"/>
        <v>5</v>
      </c>
      <c r="Q15" s="8">
        <f t="shared" si="3"/>
        <v>2</v>
      </c>
      <c r="R15" s="20">
        <f t="shared" si="4"/>
        <v>0.66666666666666663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10"/>
      <c r="G16" s="6"/>
      <c r="H16" s="10"/>
      <c r="I16" s="6"/>
      <c r="J16" s="10"/>
      <c r="K16" s="6"/>
      <c r="L16" s="6"/>
      <c r="M16" s="39"/>
      <c r="N16" s="10"/>
      <c r="O16" s="11">
        <f t="shared" si="1"/>
        <v>0</v>
      </c>
      <c r="P16" s="6">
        <f t="shared" si="2"/>
        <v>6</v>
      </c>
      <c r="Q16" s="8">
        <f t="shared" si="3"/>
        <v>0</v>
      </c>
      <c r="R16" s="20">
        <f t="shared" si="4"/>
        <v>0</v>
      </c>
    </row>
    <row r="17" spans="1:18" x14ac:dyDescent="0.2">
      <c r="A17" s="5">
        <f t="shared" si="0"/>
        <v>7</v>
      </c>
      <c r="B17" s="8"/>
      <c r="C17" s="8"/>
      <c r="D17" s="8"/>
      <c r="E17" s="6"/>
      <c r="F17" s="10"/>
      <c r="G17" s="8"/>
      <c r="H17" s="6"/>
      <c r="I17" s="8"/>
      <c r="J17" s="10"/>
      <c r="K17" s="8"/>
      <c r="L17" s="6"/>
      <c r="M17" s="37"/>
      <c r="N17" s="10"/>
      <c r="O17" s="11">
        <f t="shared" ref="O17:O19" si="5">F17+L17+H17+J17+N17</f>
        <v>0</v>
      </c>
      <c r="P17" s="6">
        <f t="shared" si="2"/>
        <v>7</v>
      </c>
      <c r="Q17" s="8">
        <f t="shared" si="3"/>
        <v>0</v>
      </c>
      <c r="R17" s="20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10"/>
      <c r="G18" s="6"/>
      <c r="H18" s="6"/>
      <c r="I18" s="6"/>
      <c r="J18" s="10"/>
      <c r="K18" s="6"/>
      <c r="L18" s="6"/>
      <c r="M18" s="39"/>
      <c r="N18" s="10"/>
      <c r="O18" s="11">
        <f t="shared" si="5"/>
        <v>0</v>
      </c>
      <c r="P18" s="6">
        <f t="shared" si="2"/>
        <v>8</v>
      </c>
      <c r="Q18" s="8">
        <f t="shared" si="3"/>
        <v>0</v>
      </c>
      <c r="R18" s="20">
        <f t="shared" si="4"/>
        <v>0</v>
      </c>
    </row>
    <row r="19" spans="1:18" x14ac:dyDescent="0.2">
      <c r="A19" s="5">
        <f t="shared" si="0"/>
        <v>9</v>
      </c>
      <c r="B19" s="8"/>
      <c r="C19" s="8"/>
      <c r="D19" s="8"/>
      <c r="E19" s="6"/>
      <c r="F19" s="10"/>
      <c r="G19" s="8"/>
      <c r="H19" s="6"/>
      <c r="I19" s="8"/>
      <c r="J19" s="10"/>
      <c r="K19" s="8"/>
      <c r="L19" s="6"/>
      <c r="M19" s="8"/>
      <c r="N19" s="10"/>
      <c r="O19" s="11">
        <f t="shared" si="5"/>
        <v>0</v>
      </c>
      <c r="P19" s="6">
        <f t="shared" si="2"/>
        <v>9</v>
      </c>
      <c r="Q19" s="8">
        <f t="shared" si="3"/>
        <v>0</v>
      </c>
      <c r="R19" s="20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10"/>
      <c r="G20" s="8"/>
      <c r="H20" s="6"/>
      <c r="I20" s="8"/>
      <c r="J20" s="10"/>
      <c r="K20" s="8"/>
      <c r="L20" s="6"/>
      <c r="M20" s="8"/>
      <c r="N20" s="10"/>
      <c r="O20" s="11">
        <f t="shared" ref="O20:O23" si="6">F20+L20+H20+J20+N20</f>
        <v>0</v>
      </c>
      <c r="P20" s="6">
        <f t="shared" si="2"/>
        <v>10</v>
      </c>
      <c r="Q20" s="8">
        <f t="shared" si="3"/>
        <v>0</v>
      </c>
      <c r="R20" s="20">
        <f t="shared" si="4"/>
        <v>0</v>
      </c>
    </row>
    <row r="21" spans="1:18" x14ac:dyDescent="0.2">
      <c r="A21" s="5">
        <f t="shared" si="0"/>
        <v>11</v>
      </c>
      <c r="B21" s="8"/>
      <c r="C21" s="8"/>
      <c r="D21" s="8"/>
      <c r="E21" s="6"/>
      <c r="F21" s="10"/>
      <c r="G21" s="8"/>
      <c r="H21" s="6"/>
      <c r="I21" s="8"/>
      <c r="J21" s="10"/>
      <c r="K21" s="8"/>
      <c r="L21" s="6"/>
      <c r="M21" s="8"/>
      <c r="N21" s="10"/>
      <c r="O21" s="11">
        <f t="shared" si="6"/>
        <v>0</v>
      </c>
      <c r="P21" s="6">
        <f t="shared" si="2"/>
        <v>11</v>
      </c>
      <c r="Q21" s="8">
        <f t="shared" si="3"/>
        <v>0</v>
      </c>
      <c r="R21" s="20">
        <f t="shared" si="4"/>
        <v>0</v>
      </c>
    </row>
    <row r="22" spans="1:18" x14ac:dyDescent="0.2">
      <c r="A22" s="5">
        <f t="shared" si="0"/>
        <v>12</v>
      </c>
      <c r="B22" s="8"/>
      <c r="C22" s="8"/>
      <c r="D22" s="8"/>
      <c r="E22" s="8"/>
      <c r="F22" s="6">
        <f t="shared" ref="F22:F23" si="7">IF(E22=0,,($E$9-E22)*$E$7*100/$E$9)</f>
        <v>0</v>
      </c>
      <c r="G22" s="8"/>
      <c r="H22" s="6">
        <f t="shared" ref="H22:H23" si="8">IF(G22=0,,($G$9-G22)*$G$7*100/$G$9)</f>
        <v>0</v>
      </c>
      <c r="I22" s="8"/>
      <c r="J22" s="10">
        <f t="shared" ref="J22:J23" si="9">IF(I22=0,,($I$9-I22)*$I$7*100/$I$9)</f>
        <v>0</v>
      </c>
      <c r="K22" s="8"/>
      <c r="L22" s="6">
        <f t="shared" ref="L22:L23" si="10">IF(K22=0,,($K$9-K22)*$K$7*100/$K$9)</f>
        <v>0</v>
      </c>
      <c r="M22" s="8"/>
      <c r="N22" s="10">
        <f t="shared" ref="N22:N23" si="11">IF(M22=0,,($M$9-M22)*$M$7*100/$M$9)</f>
        <v>0</v>
      </c>
      <c r="O22" s="11">
        <f t="shared" si="6"/>
        <v>0</v>
      </c>
      <c r="P22" s="6">
        <f t="shared" si="2"/>
        <v>12</v>
      </c>
      <c r="Q22" s="8">
        <f t="shared" si="3"/>
        <v>0</v>
      </c>
      <c r="R22" s="20">
        <f t="shared" si="4"/>
        <v>0</v>
      </c>
    </row>
    <row r="23" spans="1:18" x14ac:dyDescent="0.2">
      <c r="A23" s="5">
        <f t="shared" si="0"/>
        <v>13</v>
      </c>
      <c r="B23" s="8"/>
      <c r="C23" s="8"/>
      <c r="D23" s="8"/>
      <c r="E23" s="8"/>
      <c r="F23" s="6">
        <f t="shared" si="7"/>
        <v>0</v>
      </c>
      <c r="G23" s="8"/>
      <c r="H23" s="6">
        <f t="shared" si="8"/>
        <v>0</v>
      </c>
      <c r="I23" s="8"/>
      <c r="J23" s="10">
        <f t="shared" si="9"/>
        <v>0</v>
      </c>
      <c r="K23" s="8"/>
      <c r="L23" s="6">
        <f t="shared" si="10"/>
        <v>0</v>
      </c>
      <c r="M23" s="8"/>
      <c r="N23" s="10">
        <f t="shared" si="11"/>
        <v>0</v>
      </c>
      <c r="O23" s="11">
        <f t="shared" si="6"/>
        <v>0</v>
      </c>
      <c r="P23" s="6">
        <f t="shared" si="2"/>
        <v>13</v>
      </c>
      <c r="Q23" s="8">
        <f t="shared" si="3"/>
        <v>0</v>
      </c>
      <c r="R23" s="20">
        <f t="shared" si="4"/>
        <v>0</v>
      </c>
    </row>
    <row r="24" spans="1:18" x14ac:dyDescent="0.2">
      <c r="A24" s="51" t="s">
        <v>11</v>
      </c>
      <c r="B24" s="51"/>
      <c r="C24" s="52"/>
      <c r="D24" s="9"/>
      <c r="E24" s="9">
        <f>COUNTA(E11:E23)</f>
        <v>4</v>
      </c>
      <c r="G24" s="9">
        <f>COUNTA(K11:K23)</f>
        <v>0</v>
      </c>
      <c r="I24" s="9">
        <f>COUNTA(G11:G23)</f>
        <v>3</v>
      </c>
      <c r="K24" s="9">
        <f>COUNTA(I11:I23)</f>
        <v>3</v>
      </c>
      <c r="M24" s="9">
        <f>COUNTA(K11:K23)</f>
        <v>0</v>
      </c>
    </row>
    <row r="25" spans="1:18" x14ac:dyDescent="0.2">
      <c r="A25" s="58" t="s">
        <v>20</v>
      </c>
      <c r="B25" s="58"/>
      <c r="C25" s="58"/>
      <c r="E25">
        <f>E24/G2*100</f>
        <v>80</v>
      </c>
      <c r="G25">
        <f>G24/G2*100</f>
        <v>0</v>
      </c>
      <c r="I25" s="19">
        <f>I24/G2</f>
        <v>0.6</v>
      </c>
      <c r="K25">
        <f>K24/G2*100</f>
        <v>60</v>
      </c>
      <c r="M25" t="e">
        <f>M24/I2*100</f>
        <v>#DIV/0!</v>
      </c>
    </row>
  </sheetData>
  <sortState ref="B11:O16">
    <sortCondition descending="1" ref="O11:O16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B2" sqref="B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49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50" t="s">
        <v>55</v>
      </c>
      <c r="F6" s="50"/>
      <c r="G6" s="50" t="s">
        <v>58</v>
      </c>
      <c r="H6" s="50"/>
      <c r="I6" s="50" t="s">
        <v>60</v>
      </c>
      <c r="J6" s="50"/>
      <c r="K6" s="50" t="s">
        <v>62</v>
      </c>
      <c r="L6" s="50"/>
      <c r="M6" s="50" t="s">
        <v>63</v>
      </c>
      <c r="N6" s="50"/>
      <c r="O6" s="50" t="s">
        <v>46</v>
      </c>
      <c r="P6" s="50"/>
      <c r="Q6" s="50" t="s">
        <v>65</v>
      </c>
      <c r="R6" s="50"/>
      <c r="S6" s="50" t="s">
        <v>67</v>
      </c>
      <c r="T6" s="50"/>
    </row>
    <row r="7" spans="1:22" x14ac:dyDescent="0.2">
      <c r="D7" s="1" t="s">
        <v>10</v>
      </c>
      <c r="E7" s="47">
        <v>3</v>
      </c>
      <c r="F7" s="48"/>
      <c r="G7" s="47">
        <v>3</v>
      </c>
      <c r="H7" s="48"/>
      <c r="I7" s="47">
        <v>3</v>
      </c>
      <c r="J7" s="48"/>
      <c r="K7" s="47">
        <v>3</v>
      </c>
      <c r="L7" s="48"/>
      <c r="M7" s="47">
        <v>3</v>
      </c>
      <c r="N7" s="48"/>
      <c r="O7" s="47">
        <v>2</v>
      </c>
      <c r="P7" s="48"/>
      <c r="Q7" s="47">
        <v>3</v>
      </c>
      <c r="R7" s="48"/>
      <c r="S7" s="47">
        <v>5</v>
      </c>
      <c r="T7" s="48"/>
    </row>
    <row r="8" spans="1:22" x14ac:dyDescent="0.2">
      <c r="D8" s="1" t="s">
        <v>1</v>
      </c>
      <c r="E8" s="53" t="s">
        <v>41</v>
      </c>
      <c r="F8" s="53"/>
      <c r="G8" s="53" t="s">
        <v>59</v>
      </c>
      <c r="H8" s="53"/>
      <c r="I8" s="53" t="s">
        <v>61</v>
      </c>
      <c r="J8" s="53"/>
      <c r="K8" s="53" t="s">
        <v>37</v>
      </c>
      <c r="L8" s="53"/>
      <c r="M8" s="53" t="s">
        <v>64</v>
      </c>
      <c r="N8" s="53"/>
      <c r="O8" s="53" t="s">
        <v>45</v>
      </c>
      <c r="P8" s="53"/>
      <c r="Q8" s="53" t="s">
        <v>66</v>
      </c>
      <c r="R8" s="53"/>
      <c r="S8" s="53" t="s">
        <v>68</v>
      </c>
      <c r="T8" s="53"/>
    </row>
    <row r="9" spans="1:22" x14ac:dyDescent="0.2">
      <c r="D9" s="1" t="s">
        <v>2</v>
      </c>
      <c r="E9" s="50">
        <v>0</v>
      </c>
      <c r="F9" s="50"/>
      <c r="G9" s="50">
        <v>0</v>
      </c>
      <c r="H9" s="50"/>
      <c r="I9" s="50">
        <v>0</v>
      </c>
      <c r="J9" s="50"/>
      <c r="K9" s="50">
        <v>2</v>
      </c>
      <c r="L9" s="50"/>
      <c r="M9" s="50"/>
      <c r="N9" s="50"/>
      <c r="O9" s="50"/>
      <c r="P9" s="50"/>
      <c r="Q9" s="50"/>
      <c r="R9" s="50"/>
      <c r="S9" s="50"/>
      <c r="T9" s="50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 t="s">
        <v>434</v>
      </c>
      <c r="C11" s="6" t="s">
        <v>178</v>
      </c>
      <c r="D11" s="6" t="s">
        <v>98</v>
      </c>
      <c r="E11" s="10"/>
      <c r="F11" s="10">
        <f t="shared" ref="F11:F33" si="1">IF(E11=0,,($I$9-E11)*$I$7*100/$I$9)</f>
        <v>0</v>
      </c>
      <c r="G11" s="10"/>
      <c r="H11" s="10">
        <f t="shared" ref="H11:H33" si="2">IF(G11=0,,($K$9-G11)*$K$7*100/$K$9)</f>
        <v>0</v>
      </c>
      <c r="I11" s="10"/>
      <c r="J11" s="10">
        <f t="shared" ref="J11:J17" si="3">IF(I11=0,,($I$9-I11)*$I$7*100/$I$9)</f>
        <v>0</v>
      </c>
      <c r="K11" s="10">
        <v>1</v>
      </c>
      <c r="L11" s="10">
        <f t="shared" ref="L11:L18" si="4">IF(K11=0,,($K$9-K11)*$K$7*100/$K$9)</f>
        <v>150</v>
      </c>
      <c r="M11" s="10"/>
      <c r="N11" s="10">
        <f t="shared" ref="N11:N33" si="5">IF(M11=0,,($K$9-M11)*$K$7*100/$K$9)</f>
        <v>0</v>
      </c>
      <c r="O11" s="10"/>
      <c r="P11" s="10">
        <f t="shared" ref="P11:P33" si="6">IF(O11=0,,($K$9-O11)*$K$7*100/$K$9)</f>
        <v>0</v>
      </c>
      <c r="Q11" s="10"/>
      <c r="R11" s="10">
        <f t="shared" ref="R11:R33" si="7">IF(Q11=0,,($K$9-Q11)*$K$7*100/$K$9)</f>
        <v>0</v>
      </c>
      <c r="S11" s="10"/>
      <c r="T11" s="10">
        <f t="shared" ref="T11:T33" si="8">IF(S11=0,,($K$9-S11)*$K$7*100/$K$9)</f>
        <v>0</v>
      </c>
      <c r="U11" s="11">
        <f t="shared" ref="U11:U19" si="9">SUM(J11,L11)</f>
        <v>150</v>
      </c>
      <c r="V11" s="10">
        <f t="shared" ref="V11:V19" si="10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10"/>
      <c r="F12" s="10">
        <f t="shared" si="1"/>
        <v>0</v>
      </c>
      <c r="G12" s="10"/>
      <c r="H12" s="10">
        <f t="shared" si="2"/>
        <v>0</v>
      </c>
      <c r="I12" s="10"/>
      <c r="J12" s="10">
        <f t="shared" si="3"/>
        <v>0</v>
      </c>
      <c r="K12" s="10"/>
      <c r="L12" s="10">
        <f t="shared" si="4"/>
        <v>0</v>
      </c>
      <c r="M12" s="10"/>
      <c r="N12" s="10">
        <f t="shared" si="5"/>
        <v>0</v>
      </c>
      <c r="O12" s="10"/>
      <c r="P12" s="10">
        <f t="shared" si="6"/>
        <v>0</v>
      </c>
      <c r="Q12" s="10"/>
      <c r="R12" s="10">
        <f t="shared" si="7"/>
        <v>0</v>
      </c>
      <c r="S12" s="10"/>
      <c r="T12" s="10">
        <f t="shared" si="8"/>
        <v>0</v>
      </c>
      <c r="U12" s="11">
        <f t="shared" si="9"/>
        <v>0</v>
      </c>
      <c r="V12" s="10">
        <f t="shared" si="10"/>
        <v>2</v>
      </c>
    </row>
    <row r="13" spans="1:22" x14ac:dyDescent="0.2">
      <c r="A13" s="5">
        <f t="shared" si="0"/>
        <v>3</v>
      </c>
      <c r="B13" s="6"/>
      <c r="C13" s="6"/>
      <c r="D13" s="6"/>
      <c r="E13" s="10"/>
      <c r="F13" s="10">
        <f t="shared" si="1"/>
        <v>0</v>
      </c>
      <c r="G13" s="10"/>
      <c r="H13" s="10">
        <f t="shared" si="2"/>
        <v>0</v>
      </c>
      <c r="I13" s="10"/>
      <c r="J13" s="10">
        <f t="shared" si="3"/>
        <v>0</v>
      </c>
      <c r="K13" s="10"/>
      <c r="L13" s="10">
        <f t="shared" si="4"/>
        <v>0</v>
      </c>
      <c r="M13" s="10"/>
      <c r="N13" s="10">
        <f t="shared" si="5"/>
        <v>0</v>
      </c>
      <c r="O13" s="10"/>
      <c r="P13" s="10">
        <f t="shared" si="6"/>
        <v>0</v>
      </c>
      <c r="Q13" s="10"/>
      <c r="R13" s="10">
        <f t="shared" si="7"/>
        <v>0</v>
      </c>
      <c r="S13" s="10"/>
      <c r="T13" s="10">
        <f t="shared" si="8"/>
        <v>0</v>
      </c>
      <c r="U13" s="11">
        <f t="shared" si="9"/>
        <v>0</v>
      </c>
      <c r="V13" s="10">
        <f t="shared" si="10"/>
        <v>3</v>
      </c>
    </row>
    <row r="14" spans="1:22" x14ac:dyDescent="0.2">
      <c r="A14" s="5">
        <f t="shared" si="0"/>
        <v>4</v>
      </c>
      <c r="B14" s="6"/>
      <c r="C14" s="6"/>
      <c r="D14" s="6"/>
      <c r="E14" s="10"/>
      <c r="F14" s="10">
        <f t="shared" si="1"/>
        <v>0</v>
      </c>
      <c r="G14" s="10"/>
      <c r="H14" s="10">
        <f t="shared" si="2"/>
        <v>0</v>
      </c>
      <c r="I14" s="10"/>
      <c r="J14" s="10">
        <f t="shared" si="3"/>
        <v>0</v>
      </c>
      <c r="K14" s="10"/>
      <c r="L14" s="10">
        <f t="shared" si="4"/>
        <v>0</v>
      </c>
      <c r="M14" s="10"/>
      <c r="N14" s="10">
        <f t="shared" si="5"/>
        <v>0</v>
      </c>
      <c r="O14" s="10"/>
      <c r="P14" s="10">
        <f t="shared" si="6"/>
        <v>0</v>
      </c>
      <c r="Q14" s="10"/>
      <c r="R14" s="10">
        <f t="shared" si="7"/>
        <v>0</v>
      </c>
      <c r="S14" s="10"/>
      <c r="T14" s="10">
        <f t="shared" si="8"/>
        <v>0</v>
      </c>
      <c r="U14" s="11">
        <f t="shared" si="9"/>
        <v>0</v>
      </c>
      <c r="V14" s="10">
        <f t="shared" si="10"/>
        <v>4</v>
      </c>
    </row>
    <row r="15" spans="1:22" x14ac:dyDescent="0.2">
      <c r="A15" s="5">
        <f t="shared" si="0"/>
        <v>5</v>
      </c>
      <c r="B15" s="8"/>
      <c r="C15" s="8"/>
      <c r="D15" s="8"/>
      <c r="E15" s="8"/>
      <c r="F15" s="10">
        <f t="shared" si="1"/>
        <v>0</v>
      </c>
      <c r="G15" s="8"/>
      <c r="H15" s="10">
        <f t="shared" si="2"/>
        <v>0</v>
      </c>
      <c r="I15" s="8"/>
      <c r="J15" s="10">
        <f t="shared" si="3"/>
        <v>0</v>
      </c>
      <c r="K15" s="8"/>
      <c r="L15" s="10">
        <f t="shared" si="4"/>
        <v>0</v>
      </c>
      <c r="M15" s="8"/>
      <c r="N15" s="10">
        <f t="shared" si="5"/>
        <v>0</v>
      </c>
      <c r="O15" s="8"/>
      <c r="P15" s="10">
        <f t="shared" si="6"/>
        <v>0</v>
      </c>
      <c r="Q15" s="8"/>
      <c r="R15" s="10">
        <f t="shared" si="7"/>
        <v>0</v>
      </c>
      <c r="S15" s="8"/>
      <c r="T15" s="10">
        <f t="shared" si="8"/>
        <v>0</v>
      </c>
      <c r="U15" s="11">
        <f t="shared" si="9"/>
        <v>0</v>
      </c>
      <c r="V15" s="6">
        <f t="shared" si="10"/>
        <v>5</v>
      </c>
    </row>
    <row r="16" spans="1:22" x14ac:dyDescent="0.2">
      <c r="A16" s="5">
        <f t="shared" si="0"/>
        <v>6</v>
      </c>
      <c r="B16" s="6"/>
      <c r="C16" s="6"/>
      <c r="D16" s="6"/>
      <c r="E16" s="10"/>
      <c r="F16" s="10">
        <f t="shared" si="1"/>
        <v>0</v>
      </c>
      <c r="G16" s="10"/>
      <c r="H16" s="10">
        <f t="shared" si="2"/>
        <v>0</v>
      </c>
      <c r="I16" s="10"/>
      <c r="J16" s="10">
        <f t="shared" si="3"/>
        <v>0</v>
      </c>
      <c r="K16" s="10"/>
      <c r="L16" s="10">
        <f t="shared" si="4"/>
        <v>0</v>
      </c>
      <c r="M16" s="10"/>
      <c r="N16" s="10">
        <f t="shared" si="5"/>
        <v>0</v>
      </c>
      <c r="O16" s="10"/>
      <c r="P16" s="10">
        <f t="shared" si="6"/>
        <v>0</v>
      </c>
      <c r="Q16" s="10"/>
      <c r="R16" s="10">
        <f t="shared" si="7"/>
        <v>0</v>
      </c>
      <c r="S16" s="10"/>
      <c r="T16" s="10">
        <f t="shared" si="8"/>
        <v>0</v>
      </c>
      <c r="U16" s="11">
        <f t="shared" si="9"/>
        <v>0</v>
      </c>
      <c r="V16" s="10">
        <f t="shared" si="10"/>
        <v>6</v>
      </c>
    </row>
    <row r="17" spans="1:22" x14ac:dyDescent="0.2">
      <c r="A17" s="5">
        <f t="shared" si="0"/>
        <v>7</v>
      </c>
      <c r="B17" s="6"/>
      <c r="C17" s="6"/>
      <c r="D17" s="6"/>
      <c r="E17" s="10"/>
      <c r="F17" s="10">
        <f t="shared" si="1"/>
        <v>0</v>
      </c>
      <c r="G17" s="10"/>
      <c r="H17" s="10">
        <f t="shared" si="2"/>
        <v>0</v>
      </c>
      <c r="I17" s="10"/>
      <c r="J17" s="10">
        <f t="shared" si="3"/>
        <v>0</v>
      </c>
      <c r="K17" s="10"/>
      <c r="L17" s="10">
        <f t="shared" si="4"/>
        <v>0</v>
      </c>
      <c r="M17" s="10"/>
      <c r="N17" s="10">
        <f t="shared" si="5"/>
        <v>0</v>
      </c>
      <c r="O17" s="10"/>
      <c r="P17" s="10">
        <f t="shared" si="6"/>
        <v>0</v>
      </c>
      <c r="Q17" s="10"/>
      <c r="R17" s="10">
        <f t="shared" si="7"/>
        <v>0</v>
      </c>
      <c r="S17" s="10"/>
      <c r="T17" s="10">
        <f t="shared" si="8"/>
        <v>0</v>
      </c>
      <c r="U17" s="11">
        <f t="shared" si="9"/>
        <v>0</v>
      </c>
      <c r="V17" s="10">
        <f t="shared" si="10"/>
        <v>7</v>
      </c>
    </row>
    <row r="18" spans="1:22" x14ac:dyDescent="0.2">
      <c r="A18" s="5">
        <f t="shared" si="0"/>
        <v>8</v>
      </c>
      <c r="B18" s="8"/>
      <c r="C18" s="8"/>
      <c r="D18" s="8"/>
      <c r="E18" s="10"/>
      <c r="F18" s="10">
        <f t="shared" si="1"/>
        <v>0</v>
      </c>
      <c r="G18" s="10"/>
      <c r="H18" s="10">
        <f t="shared" si="2"/>
        <v>0</v>
      </c>
      <c r="I18" s="10"/>
      <c r="J18" s="10">
        <f t="shared" ref="J18:J33" si="11">IF(I18=0,,($I$9-I18)*$I$7*100/$I$9)</f>
        <v>0</v>
      </c>
      <c r="K18" s="10"/>
      <c r="L18" s="10">
        <f t="shared" si="4"/>
        <v>0</v>
      </c>
      <c r="M18" s="10"/>
      <c r="N18" s="10">
        <f t="shared" si="5"/>
        <v>0</v>
      </c>
      <c r="O18" s="10"/>
      <c r="P18" s="10">
        <f t="shared" si="6"/>
        <v>0</v>
      </c>
      <c r="Q18" s="10"/>
      <c r="R18" s="10">
        <f t="shared" si="7"/>
        <v>0</v>
      </c>
      <c r="S18" s="10"/>
      <c r="T18" s="10">
        <f t="shared" si="8"/>
        <v>0</v>
      </c>
      <c r="U18" s="11">
        <f t="shared" si="9"/>
        <v>0</v>
      </c>
      <c r="V18" s="10">
        <f t="shared" si="10"/>
        <v>8</v>
      </c>
    </row>
    <row r="19" spans="1:22" x14ac:dyDescent="0.2">
      <c r="A19" s="5">
        <f t="shared" si="0"/>
        <v>9</v>
      </c>
      <c r="B19" s="8"/>
      <c r="C19" s="8"/>
      <c r="D19" s="8"/>
      <c r="E19" s="8"/>
      <c r="F19" s="10">
        <f t="shared" si="1"/>
        <v>0</v>
      </c>
      <c r="G19" s="8"/>
      <c r="H19" s="10">
        <f t="shared" si="2"/>
        <v>0</v>
      </c>
      <c r="I19" s="8"/>
      <c r="J19" s="10">
        <f t="shared" si="11"/>
        <v>0</v>
      </c>
      <c r="K19" s="8"/>
      <c r="L19" s="10">
        <f t="shared" ref="L19:L33" si="12">IF(K19=0,,($K$9-K19)*$K$7*100/$K$9)</f>
        <v>0</v>
      </c>
      <c r="M19" s="8"/>
      <c r="N19" s="10">
        <f t="shared" si="5"/>
        <v>0</v>
      </c>
      <c r="O19" s="8"/>
      <c r="P19" s="10">
        <f t="shared" si="6"/>
        <v>0</v>
      </c>
      <c r="Q19" s="8"/>
      <c r="R19" s="10">
        <f t="shared" si="7"/>
        <v>0</v>
      </c>
      <c r="S19" s="8"/>
      <c r="T19" s="10">
        <f t="shared" si="8"/>
        <v>0</v>
      </c>
      <c r="U19" s="11">
        <f t="shared" si="9"/>
        <v>0</v>
      </c>
      <c r="V19" s="6">
        <f t="shared" si="10"/>
        <v>9</v>
      </c>
    </row>
    <row r="20" spans="1:22" x14ac:dyDescent="0.2">
      <c r="A20" s="5">
        <f t="shared" ref="A20:A33" si="13">V20</f>
        <v>10</v>
      </c>
      <c r="B20" s="8"/>
      <c r="C20" s="8"/>
      <c r="D20" s="8"/>
      <c r="E20" s="8"/>
      <c r="F20" s="10">
        <f t="shared" si="1"/>
        <v>0</v>
      </c>
      <c r="G20" s="8"/>
      <c r="H20" s="10">
        <f t="shared" si="2"/>
        <v>0</v>
      </c>
      <c r="I20" s="8"/>
      <c r="J20" s="10">
        <f t="shared" si="11"/>
        <v>0</v>
      </c>
      <c r="K20" s="8"/>
      <c r="L20" s="10">
        <f t="shared" si="12"/>
        <v>0</v>
      </c>
      <c r="M20" s="8"/>
      <c r="N20" s="10">
        <f t="shared" si="5"/>
        <v>0</v>
      </c>
      <c r="O20" s="8"/>
      <c r="P20" s="10">
        <f t="shared" si="6"/>
        <v>0</v>
      </c>
      <c r="Q20" s="8"/>
      <c r="R20" s="10">
        <f t="shared" si="7"/>
        <v>0</v>
      </c>
      <c r="S20" s="8"/>
      <c r="T20" s="10">
        <f t="shared" si="8"/>
        <v>0</v>
      </c>
      <c r="U20" s="11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8"/>
      <c r="C21" s="8"/>
      <c r="D21" s="8"/>
      <c r="E21" s="8"/>
      <c r="F21" s="10">
        <f t="shared" si="1"/>
        <v>0</v>
      </c>
      <c r="G21" s="8"/>
      <c r="H21" s="10">
        <f t="shared" si="2"/>
        <v>0</v>
      </c>
      <c r="I21" s="8"/>
      <c r="J21" s="10">
        <f t="shared" si="11"/>
        <v>0</v>
      </c>
      <c r="K21" s="8"/>
      <c r="L21" s="10">
        <f t="shared" si="12"/>
        <v>0</v>
      </c>
      <c r="M21" s="8"/>
      <c r="N21" s="10">
        <f t="shared" si="5"/>
        <v>0</v>
      </c>
      <c r="O21" s="8"/>
      <c r="P21" s="10">
        <f t="shared" si="6"/>
        <v>0</v>
      </c>
      <c r="Q21" s="8"/>
      <c r="R21" s="10">
        <f t="shared" si="7"/>
        <v>0</v>
      </c>
      <c r="S21" s="8"/>
      <c r="T21" s="10">
        <f t="shared" si="8"/>
        <v>0</v>
      </c>
      <c r="U21" s="11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8"/>
      <c r="C22" s="8"/>
      <c r="D22" s="8"/>
      <c r="E22" s="8"/>
      <c r="F22" s="10">
        <f t="shared" si="1"/>
        <v>0</v>
      </c>
      <c r="G22" s="8"/>
      <c r="H22" s="10">
        <f t="shared" si="2"/>
        <v>0</v>
      </c>
      <c r="I22" s="8"/>
      <c r="J22" s="10">
        <f t="shared" si="11"/>
        <v>0</v>
      </c>
      <c r="K22" s="8"/>
      <c r="L22" s="10">
        <f t="shared" si="12"/>
        <v>0</v>
      </c>
      <c r="M22" s="8"/>
      <c r="N22" s="10">
        <f t="shared" si="5"/>
        <v>0</v>
      </c>
      <c r="O22" s="8"/>
      <c r="P22" s="10">
        <f t="shared" si="6"/>
        <v>0</v>
      </c>
      <c r="Q22" s="8"/>
      <c r="R22" s="10">
        <f t="shared" si="7"/>
        <v>0</v>
      </c>
      <c r="S22" s="8"/>
      <c r="T22" s="10">
        <f t="shared" si="8"/>
        <v>0</v>
      </c>
      <c r="U22" s="11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8"/>
      <c r="E23" s="8"/>
      <c r="F23" s="10">
        <f t="shared" si="1"/>
        <v>0</v>
      </c>
      <c r="G23" s="8"/>
      <c r="H23" s="10">
        <f t="shared" si="2"/>
        <v>0</v>
      </c>
      <c r="I23" s="8"/>
      <c r="J23" s="10">
        <f t="shared" si="11"/>
        <v>0</v>
      </c>
      <c r="K23" s="8"/>
      <c r="L23" s="10">
        <f t="shared" si="12"/>
        <v>0</v>
      </c>
      <c r="M23" s="8"/>
      <c r="N23" s="10">
        <f t="shared" si="5"/>
        <v>0</v>
      </c>
      <c r="O23" s="8"/>
      <c r="P23" s="10">
        <f t="shared" si="6"/>
        <v>0</v>
      </c>
      <c r="Q23" s="8"/>
      <c r="R23" s="10">
        <f t="shared" si="7"/>
        <v>0</v>
      </c>
      <c r="S23" s="8"/>
      <c r="T23" s="10">
        <f t="shared" si="8"/>
        <v>0</v>
      </c>
      <c r="U23" s="11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8"/>
      <c r="C24" s="8"/>
      <c r="D24" s="8"/>
      <c r="E24" s="8"/>
      <c r="F24" s="10">
        <f t="shared" si="1"/>
        <v>0</v>
      </c>
      <c r="G24" s="8"/>
      <c r="H24" s="10">
        <f t="shared" si="2"/>
        <v>0</v>
      </c>
      <c r="I24" s="8"/>
      <c r="J24" s="10">
        <f t="shared" si="11"/>
        <v>0</v>
      </c>
      <c r="K24" s="8"/>
      <c r="L24" s="10">
        <f t="shared" si="12"/>
        <v>0</v>
      </c>
      <c r="M24" s="8"/>
      <c r="N24" s="10">
        <f t="shared" si="5"/>
        <v>0</v>
      </c>
      <c r="O24" s="8"/>
      <c r="P24" s="10">
        <f t="shared" si="6"/>
        <v>0</v>
      </c>
      <c r="Q24" s="8"/>
      <c r="R24" s="10">
        <f t="shared" si="7"/>
        <v>0</v>
      </c>
      <c r="S24" s="8"/>
      <c r="T24" s="10">
        <f t="shared" si="8"/>
        <v>0</v>
      </c>
      <c r="U24" s="11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8"/>
      <c r="E25" s="6"/>
      <c r="F25" s="10">
        <f t="shared" si="1"/>
        <v>0</v>
      </c>
      <c r="G25" s="6"/>
      <c r="H25" s="10">
        <f t="shared" si="2"/>
        <v>0</v>
      </c>
      <c r="I25" s="6"/>
      <c r="J25" s="10">
        <f t="shared" si="11"/>
        <v>0</v>
      </c>
      <c r="K25" s="6"/>
      <c r="L25" s="10">
        <f t="shared" si="12"/>
        <v>0</v>
      </c>
      <c r="M25" s="6"/>
      <c r="N25" s="10">
        <f t="shared" si="5"/>
        <v>0</v>
      </c>
      <c r="O25" s="6"/>
      <c r="P25" s="10">
        <f t="shared" si="6"/>
        <v>0</v>
      </c>
      <c r="Q25" s="6"/>
      <c r="R25" s="10">
        <f t="shared" si="7"/>
        <v>0</v>
      </c>
      <c r="S25" s="6"/>
      <c r="T25" s="10">
        <f t="shared" si="8"/>
        <v>0</v>
      </c>
      <c r="U25" s="11">
        <f t="shared" si="14"/>
        <v>0</v>
      </c>
      <c r="V25" s="6"/>
    </row>
    <row r="26" spans="1:22" x14ac:dyDescent="0.2">
      <c r="A26" s="5">
        <f t="shared" si="13"/>
        <v>0</v>
      </c>
      <c r="B26" s="8"/>
      <c r="C26" s="8"/>
      <c r="D26" s="8"/>
      <c r="E26" s="8"/>
      <c r="F26" s="10">
        <f t="shared" si="1"/>
        <v>0</v>
      </c>
      <c r="G26" s="8"/>
      <c r="H26" s="10">
        <f t="shared" si="2"/>
        <v>0</v>
      </c>
      <c r="I26" s="8"/>
      <c r="J26" s="10">
        <f t="shared" si="11"/>
        <v>0</v>
      </c>
      <c r="K26" s="8"/>
      <c r="L26" s="10">
        <f t="shared" si="12"/>
        <v>0</v>
      </c>
      <c r="M26" s="8"/>
      <c r="N26" s="10">
        <f t="shared" si="5"/>
        <v>0</v>
      </c>
      <c r="O26" s="8"/>
      <c r="P26" s="10">
        <f t="shared" si="6"/>
        <v>0</v>
      </c>
      <c r="Q26" s="8"/>
      <c r="R26" s="10">
        <f t="shared" si="7"/>
        <v>0</v>
      </c>
      <c r="S26" s="8"/>
      <c r="T26" s="10">
        <f t="shared" si="8"/>
        <v>0</v>
      </c>
      <c r="U26" s="11">
        <f t="shared" si="14"/>
        <v>0</v>
      </c>
      <c r="V26" s="6"/>
    </row>
    <row r="27" spans="1:22" x14ac:dyDescent="0.2">
      <c r="A27" s="5">
        <f t="shared" si="13"/>
        <v>0</v>
      </c>
      <c r="B27" s="8"/>
      <c r="C27" s="8"/>
      <c r="D27" s="8"/>
      <c r="E27" s="8"/>
      <c r="F27" s="10">
        <f t="shared" si="1"/>
        <v>0</v>
      </c>
      <c r="G27" s="8"/>
      <c r="H27" s="10">
        <f t="shared" si="2"/>
        <v>0</v>
      </c>
      <c r="I27" s="8"/>
      <c r="J27" s="10">
        <f t="shared" si="11"/>
        <v>0</v>
      </c>
      <c r="K27" s="8"/>
      <c r="L27" s="10">
        <f t="shared" si="12"/>
        <v>0</v>
      </c>
      <c r="M27" s="8"/>
      <c r="N27" s="10">
        <f t="shared" si="5"/>
        <v>0</v>
      </c>
      <c r="O27" s="8"/>
      <c r="P27" s="10">
        <f t="shared" si="6"/>
        <v>0</v>
      </c>
      <c r="Q27" s="8"/>
      <c r="R27" s="10">
        <f t="shared" si="7"/>
        <v>0</v>
      </c>
      <c r="S27" s="8"/>
      <c r="T27" s="10">
        <f t="shared" si="8"/>
        <v>0</v>
      </c>
      <c r="U27" s="11">
        <f t="shared" si="14"/>
        <v>0</v>
      </c>
      <c r="V27" s="6"/>
    </row>
    <row r="28" spans="1:22" x14ac:dyDescent="0.2">
      <c r="A28" s="5">
        <f t="shared" si="13"/>
        <v>0</v>
      </c>
      <c r="B28" s="8"/>
      <c r="C28" s="8"/>
      <c r="D28" s="8"/>
      <c r="E28" s="8"/>
      <c r="F28" s="10">
        <f t="shared" si="1"/>
        <v>0</v>
      </c>
      <c r="G28" s="8"/>
      <c r="H28" s="10">
        <f t="shared" si="2"/>
        <v>0</v>
      </c>
      <c r="I28" s="8"/>
      <c r="J28" s="10">
        <f t="shared" si="11"/>
        <v>0</v>
      </c>
      <c r="K28" s="8"/>
      <c r="L28" s="10">
        <f t="shared" si="12"/>
        <v>0</v>
      </c>
      <c r="M28" s="8"/>
      <c r="N28" s="10">
        <f t="shared" si="5"/>
        <v>0</v>
      </c>
      <c r="O28" s="8"/>
      <c r="P28" s="10">
        <f t="shared" si="6"/>
        <v>0</v>
      </c>
      <c r="Q28" s="8"/>
      <c r="R28" s="10">
        <f t="shared" si="7"/>
        <v>0</v>
      </c>
      <c r="S28" s="8"/>
      <c r="T28" s="10">
        <f t="shared" si="8"/>
        <v>0</v>
      </c>
      <c r="U28" s="11">
        <f t="shared" si="14"/>
        <v>0</v>
      </c>
      <c r="V28" s="6"/>
    </row>
    <row r="29" spans="1:22" x14ac:dyDescent="0.2">
      <c r="A29" s="5">
        <f t="shared" si="13"/>
        <v>0</v>
      </c>
      <c r="B29" s="8"/>
      <c r="C29" s="8"/>
      <c r="D29" s="8"/>
      <c r="E29" s="8"/>
      <c r="F29" s="10">
        <f t="shared" si="1"/>
        <v>0</v>
      </c>
      <c r="G29" s="8"/>
      <c r="H29" s="10">
        <f t="shared" si="2"/>
        <v>0</v>
      </c>
      <c r="I29" s="8"/>
      <c r="J29" s="10">
        <f t="shared" si="11"/>
        <v>0</v>
      </c>
      <c r="K29" s="8"/>
      <c r="L29" s="10">
        <f t="shared" si="12"/>
        <v>0</v>
      </c>
      <c r="M29" s="8"/>
      <c r="N29" s="10">
        <f t="shared" si="5"/>
        <v>0</v>
      </c>
      <c r="O29" s="8"/>
      <c r="P29" s="10">
        <f t="shared" si="6"/>
        <v>0</v>
      </c>
      <c r="Q29" s="8"/>
      <c r="R29" s="10">
        <f t="shared" si="7"/>
        <v>0</v>
      </c>
      <c r="S29" s="8"/>
      <c r="T29" s="10">
        <f t="shared" si="8"/>
        <v>0</v>
      </c>
      <c r="U29" s="11">
        <f t="shared" si="14"/>
        <v>0</v>
      </c>
      <c r="V29" s="6"/>
    </row>
    <row r="30" spans="1:22" x14ac:dyDescent="0.2">
      <c r="A30" s="5">
        <f t="shared" si="13"/>
        <v>0</v>
      </c>
      <c r="B30" s="8"/>
      <c r="C30" s="8"/>
      <c r="D30" s="8"/>
      <c r="E30" s="8"/>
      <c r="F30" s="10">
        <f t="shared" si="1"/>
        <v>0</v>
      </c>
      <c r="G30" s="8"/>
      <c r="H30" s="10">
        <f t="shared" si="2"/>
        <v>0</v>
      </c>
      <c r="I30" s="8"/>
      <c r="J30" s="10">
        <f t="shared" si="11"/>
        <v>0</v>
      </c>
      <c r="K30" s="8"/>
      <c r="L30" s="10">
        <f t="shared" si="12"/>
        <v>0</v>
      </c>
      <c r="M30" s="8"/>
      <c r="N30" s="10">
        <f t="shared" si="5"/>
        <v>0</v>
      </c>
      <c r="O30" s="8"/>
      <c r="P30" s="10">
        <f t="shared" si="6"/>
        <v>0</v>
      </c>
      <c r="Q30" s="8"/>
      <c r="R30" s="10">
        <f t="shared" si="7"/>
        <v>0</v>
      </c>
      <c r="S30" s="8"/>
      <c r="T30" s="10">
        <f t="shared" si="8"/>
        <v>0</v>
      </c>
      <c r="U30" s="11">
        <f t="shared" si="14"/>
        <v>0</v>
      </c>
      <c r="V30" s="6"/>
    </row>
    <row r="31" spans="1:22" x14ac:dyDescent="0.2">
      <c r="A31" s="5">
        <f t="shared" si="13"/>
        <v>0</v>
      </c>
      <c r="B31" s="8"/>
      <c r="C31" s="8"/>
      <c r="D31" s="8"/>
      <c r="E31" s="8"/>
      <c r="F31" s="10">
        <f t="shared" si="1"/>
        <v>0</v>
      </c>
      <c r="G31" s="8"/>
      <c r="H31" s="10">
        <f t="shared" si="2"/>
        <v>0</v>
      </c>
      <c r="I31" s="8"/>
      <c r="J31" s="10">
        <f t="shared" si="11"/>
        <v>0</v>
      </c>
      <c r="K31" s="8"/>
      <c r="L31" s="10">
        <f t="shared" si="12"/>
        <v>0</v>
      </c>
      <c r="M31" s="8"/>
      <c r="N31" s="10">
        <f t="shared" si="5"/>
        <v>0</v>
      </c>
      <c r="O31" s="8"/>
      <c r="P31" s="10">
        <f t="shared" si="6"/>
        <v>0</v>
      </c>
      <c r="Q31" s="8"/>
      <c r="R31" s="10">
        <f t="shared" si="7"/>
        <v>0</v>
      </c>
      <c r="S31" s="8"/>
      <c r="T31" s="10">
        <f t="shared" si="8"/>
        <v>0</v>
      </c>
      <c r="U31" s="11">
        <f t="shared" si="14"/>
        <v>0</v>
      </c>
      <c r="V31" s="6"/>
    </row>
    <row r="32" spans="1:22" x14ac:dyDescent="0.2">
      <c r="A32" s="5">
        <f t="shared" si="13"/>
        <v>0</v>
      </c>
      <c r="B32" s="8"/>
      <c r="C32" s="8"/>
      <c r="D32" s="8"/>
      <c r="E32" s="8"/>
      <c r="F32" s="10">
        <f t="shared" si="1"/>
        <v>0</v>
      </c>
      <c r="G32" s="8"/>
      <c r="H32" s="10">
        <f t="shared" si="2"/>
        <v>0</v>
      </c>
      <c r="I32" s="8"/>
      <c r="J32" s="10">
        <f t="shared" si="11"/>
        <v>0</v>
      </c>
      <c r="K32" s="8"/>
      <c r="L32" s="10">
        <f t="shared" si="12"/>
        <v>0</v>
      </c>
      <c r="M32" s="8"/>
      <c r="N32" s="10">
        <f t="shared" si="5"/>
        <v>0</v>
      </c>
      <c r="O32" s="8"/>
      <c r="P32" s="10">
        <f t="shared" si="6"/>
        <v>0</v>
      </c>
      <c r="Q32" s="8"/>
      <c r="R32" s="10">
        <f t="shared" si="7"/>
        <v>0</v>
      </c>
      <c r="S32" s="8"/>
      <c r="T32" s="10">
        <f t="shared" si="8"/>
        <v>0</v>
      </c>
      <c r="U32" s="11">
        <f t="shared" si="14"/>
        <v>0</v>
      </c>
      <c r="V32" s="6"/>
    </row>
    <row r="33" spans="1:22" x14ac:dyDescent="0.2">
      <c r="A33" s="5">
        <f t="shared" si="13"/>
        <v>0</v>
      </c>
      <c r="B33" s="8"/>
      <c r="C33" s="8"/>
      <c r="D33" s="8"/>
      <c r="E33" s="8"/>
      <c r="F33" s="10">
        <f t="shared" si="1"/>
        <v>0</v>
      </c>
      <c r="G33" s="8"/>
      <c r="H33" s="10">
        <f t="shared" si="2"/>
        <v>0</v>
      </c>
      <c r="I33" s="8"/>
      <c r="J33" s="10">
        <f t="shared" si="11"/>
        <v>0</v>
      </c>
      <c r="K33" s="8"/>
      <c r="L33" s="10">
        <f t="shared" si="12"/>
        <v>0</v>
      </c>
      <c r="M33" s="8"/>
      <c r="N33" s="10">
        <f t="shared" si="5"/>
        <v>0</v>
      </c>
      <c r="O33" s="8"/>
      <c r="P33" s="10">
        <f t="shared" si="6"/>
        <v>0</v>
      </c>
      <c r="Q33" s="8"/>
      <c r="R33" s="10">
        <f t="shared" si="7"/>
        <v>0</v>
      </c>
      <c r="S33" s="8"/>
      <c r="T33" s="10">
        <f t="shared" si="8"/>
        <v>0</v>
      </c>
      <c r="U33" s="11">
        <f t="shared" si="14"/>
        <v>0</v>
      </c>
      <c r="V33" s="6"/>
    </row>
    <row r="34" spans="1:22" x14ac:dyDescent="0.2">
      <c r="A34" s="51" t="s">
        <v>11</v>
      </c>
      <c r="B34" s="51"/>
      <c r="C34" s="52"/>
      <c r="D34" s="9"/>
      <c r="E34" s="9">
        <f>COUNTA(E11:E33)</f>
        <v>0</v>
      </c>
      <c r="G34" s="9">
        <f>COUNTA(G11:G33)</f>
        <v>0</v>
      </c>
      <c r="I34" s="9">
        <f>COUNTA(I11:I33)</f>
        <v>0</v>
      </c>
      <c r="K34" s="9">
        <f>COUNTA(K11:K33)</f>
        <v>1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P18" activePane="bottomRight" state="frozenSplit"/>
      <selection activeCell="B6" sqref="B6"/>
      <selection pane="topRight" activeCell="B6" sqref="B6"/>
      <selection pane="bottomLeft" activeCell="B6" sqref="B6"/>
      <selection pane="bottomRight" activeCell="AB28" sqref="AB28:AB29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</cols>
  <sheetData>
    <row r="1" spans="1:28" ht="31" x14ac:dyDescent="0.3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0" t="s">
        <v>52</v>
      </c>
      <c r="F6" s="50"/>
      <c r="G6" s="50" t="s">
        <v>155</v>
      </c>
      <c r="H6" s="50"/>
      <c r="I6" s="50" t="s">
        <v>168</v>
      </c>
      <c r="J6" s="50"/>
      <c r="K6" s="50" t="s">
        <v>283</v>
      </c>
      <c r="L6" s="50"/>
      <c r="M6" s="50" t="s">
        <v>53</v>
      </c>
      <c r="N6" s="50"/>
      <c r="O6" s="50" t="s">
        <v>415</v>
      </c>
      <c r="P6" s="50"/>
      <c r="Q6" s="50" t="s">
        <v>44</v>
      </c>
      <c r="R6" s="50"/>
      <c r="S6" s="50"/>
      <c r="T6" s="50"/>
      <c r="U6" s="50" t="s">
        <v>417</v>
      </c>
      <c r="V6" s="50"/>
      <c r="W6" s="50" t="s">
        <v>139</v>
      </c>
      <c r="X6" s="50"/>
      <c r="Y6" s="50" t="s">
        <v>54</v>
      </c>
      <c r="Z6" s="50"/>
    </row>
    <row r="7" spans="1:28" x14ac:dyDescent="0.2">
      <c r="D7" s="1" t="s">
        <v>10</v>
      </c>
      <c r="E7" s="47">
        <v>2</v>
      </c>
      <c r="F7" s="48"/>
      <c r="G7" s="47">
        <v>5</v>
      </c>
      <c r="H7" s="48"/>
      <c r="I7" s="47">
        <v>2</v>
      </c>
      <c r="J7" s="48"/>
      <c r="K7" s="47">
        <v>5</v>
      </c>
      <c r="L7" s="48"/>
      <c r="M7" s="47">
        <v>2</v>
      </c>
      <c r="N7" s="48"/>
      <c r="O7" s="47">
        <v>5</v>
      </c>
      <c r="P7" s="48"/>
      <c r="Q7" s="47">
        <v>3</v>
      </c>
      <c r="R7" s="48"/>
      <c r="S7" s="47"/>
      <c r="T7" s="48"/>
      <c r="U7" s="47">
        <v>5</v>
      </c>
      <c r="V7" s="48"/>
      <c r="W7" s="47">
        <v>5</v>
      </c>
      <c r="X7" s="48"/>
      <c r="Y7" s="47">
        <v>6</v>
      </c>
      <c r="Z7" s="48"/>
    </row>
    <row r="8" spans="1:28" x14ac:dyDescent="0.2">
      <c r="D8" s="1" t="s">
        <v>1</v>
      </c>
      <c r="E8" s="53" t="s">
        <v>138</v>
      </c>
      <c r="F8" s="53"/>
      <c r="G8" s="53">
        <v>45584</v>
      </c>
      <c r="H8" s="53"/>
      <c r="I8" s="53">
        <v>45607</v>
      </c>
      <c r="J8" s="53"/>
      <c r="K8" s="53" t="s">
        <v>284</v>
      </c>
      <c r="L8" s="53"/>
      <c r="M8" s="53">
        <v>45661</v>
      </c>
      <c r="N8" s="53"/>
      <c r="O8" s="53" t="s">
        <v>416</v>
      </c>
      <c r="P8" s="53"/>
      <c r="Q8" s="53">
        <v>45725</v>
      </c>
      <c r="R8" s="53"/>
      <c r="S8" s="53"/>
      <c r="T8" s="53"/>
      <c r="U8" s="53"/>
      <c r="V8" s="53"/>
      <c r="W8" s="53"/>
      <c r="X8" s="53"/>
      <c r="Y8" s="53"/>
      <c r="Z8" s="53"/>
    </row>
    <row r="9" spans="1:28" x14ac:dyDescent="0.2">
      <c r="D9" s="1" t="s">
        <v>2</v>
      </c>
      <c r="E9" s="50">
        <v>45</v>
      </c>
      <c r="F9" s="50"/>
      <c r="G9" s="50">
        <v>269</v>
      </c>
      <c r="H9" s="50"/>
      <c r="I9" s="50">
        <v>8</v>
      </c>
      <c r="J9" s="50"/>
      <c r="K9" s="50">
        <v>194</v>
      </c>
      <c r="L9" s="50"/>
      <c r="M9" s="50">
        <v>21</v>
      </c>
      <c r="N9" s="50"/>
      <c r="O9" s="50">
        <v>161</v>
      </c>
      <c r="P9" s="50"/>
      <c r="Q9" s="50">
        <v>12</v>
      </c>
      <c r="R9" s="50"/>
      <c r="S9" s="50">
        <v>0</v>
      </c>
      <c r="T9" s="50"/>
      <c r="U9" s="50"/>
      <c r="V9" s="50"/>
      <c r="W9" s="50"/>
      <c r="X9" s="50"/>
      <c r="Y9" s="50"/>
      <c r="Z9" s="50"/>
    </row>
    <row r="10" spans="1:28" ht="32" x14ac:dyDescent="0.2">
      <c r="A10" s="33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9">
        <f>AB11</f>
        <v>1</v>
      </c>
      <c r="B11" s="16" t="s">
        <v>106</v>
      </c>
      <c r="C11" s="16" t="s">
        <v>107</v>
      </c>
      <c r="D11" s="16" t="s">
        <v>98</v>
      </c>
      <c r="E11" s="38">
        <v>9</v>
      </c>
      <c r="F11" s="26">
        <f t="shared" ref="F11:F17" si="0">IF(E11=0,,($E$9-E11)*$E$7*100/$E$9)</f>
        <v>160</v>
      </c>
      <c r="G11" s="38">
        <v>109</v>
      </c>
      <c r="H11" s="26">
        <f t="shared" ref="H11:H17" si="1">IF(G11=0,,($G$9-G11)*$G$7*100/$G$9)</f>
        <v>297.3977695167286</v>
      </c>
      <c r="I11" s="38"/>
      <c r="J11" s="26">
        <f t="shared" ref="J11:J26" si="2">IF(I11=0,,($I$9-I11)*$I$7*100/$I$9)</f>
        <v>0</v>
      </c>
      <c r="K11" s="38">
        <v>114</v>
      </c>
      <c r="L11" s="26">
        <f t="shared" ref="L11:L29" si="3">IF(K11=0,,($K$9-K11)*$K$7*100/$K$9)</f>
        <v>206.18556701030928</v>
      </c>
      <c r="M11" s="38">
        <v>10</v>
      </c>
      <c r="N11" s="26">
        <f t="shared" ref="N11:N28" si="4">IF(M11=0,,($M$9-M11)*$M$7*100/$M$9)</f>
        <v>104.76190476190476</v>
      </c>
      <c r="O11" s="38">
        <v>76</v>
      </c>
      <c r="P11" s="26">
        <f t="shared" ref="P11:P29" si="5">IF(O11=0,,($O$9-O11)*$O$7*100/$O$9)</f>
        <v>263.9751552795031</v>
      </c>
      <c r="Q11" s="38">
        <v>3</v>
      </c>
      <c r="R11" s="26">
        <f t="shared" ref="R11:R29" si="6">IF(Q11=0,,($Q$9-Q11)*$Q$7*100/$Q$9)</f>
        <v>225</v>
      </c>
      <c r="S11" s="38"/>
      <c r="T11" s="26">
        <f t="shared" ref="T11:T29" si="7">IF(S11=0,,($O$9-S11)*$O$7*100/$O$9)</f>
        <v>0</v>
      </c>
      <c r="U11" s="38"/>
      <c r="V11" s="26">
        <f t="shared" ref="V11:V29" si="8">IF(U11=0,,($U$9-U11)*$U$7*100/$U$9)</f>
        <v>0</v>
      </c>
      <c r="W11" s="38"/>
      <c r="X11" s="26">
        <f t="shared" ref="X11:X29" si="9">IF(W11=0,,($W$9-W11)*$W$7*100/$W$9)</f>
        <v>0</v>
      </c>
      <c r="Y11" s="38"/>
      <c r="Z11" s="26">
        <f t="shared" ref="Z11:Z29" si="10">IF(Y11=0,,($Y$9-Y11)*$Y$7*100/$Y$9)</f>
        <v>0</v>
      </c>
      <c r="AA11" s="31">
        <f t="shared" ref="AA11:AA29" si="11">SUM(F11,H11,L11,N11,J11,P11,R11,T11,V11,X11,Z11)</f>
        <v>1257.3203965684456</v>
      </c>
      <c r="AB11" s="26">
        <f t="shared" ref="AB11:AB27" si="12">ROW(B11)-10</f>
        <v>1</v>
      </c>
    </row>
    <row r="12" spans="1:28" x14ac:dyDescent="0.2">
      <c r="A12" s="29">
        <f t="shared" ref="A12:A14" si="13">AB12</f>
        <v>2</v>
      </c>
      <c r="B12" s="16" t="s">
        <v>123</v>
      </c>
      <c r="C12" s="16" t="s">
        <v>86</v>
      </c>
      <c r="D12" s="16" t="s">
        <v>98</v>
      </c>
      <c r="E12" s="26">
        <v>26</v>
      </c>
      <c r="F12" s="26">
        <f t="shared" si="0"/>
        <v>84.444444444444443</v>
      </c>
      <c r="G12" s="26">
        <v>117</v>
      </c>
      <c r="H12" s="26">
        <f t="shared" si="1"/>
        <v>282.52788104089217</v>
      </c>
      <c r="I12" s="26">
        <v>3</v>
      </c>
      <c r="J12" s="26">
        <f t="shared" si="2"/>
        <v>125</v>
      </c>
      <c r="K12" s="26">
        <v>150</v>
      </c>
      <c r="L12" s="26">
        <f t="shared" si="3"/>
        <v>113.4020618556701</v>
      </c>
      <c r="M12" s="26">
        <v>7</v>
      </c>
      <c r="N12" s="26">
        <f t="shared" si="4"/>
        <v>133.33333333333334</v>
      </c>
      <c r="O12" s="26">
        <v>107</v>
      </c>
      <c r="P12" s="26">
        <f t="shared" si="5"/>
        <v>167.70186335403727</v>
      </c>
      <c r="Q12" s="26">
        <v>2</v>
      </c>
      <c r="R12" s="26">
        <f t="shared" si="6"/>
        <v>250</v>
      </c>
      <c r="S12" s="26"/>
      <c r="T12" s="26">
        <f t="shared" si="7"/>
        <v>0</v>
      </c>
      <c r="U12" s="26"/>
      <c r="V12" s="26">
        <f t="shared" si="8"/>
        <v>0</v>
      </c>
      <c r="W12" s="26"/>
      <c r="X12" s="26">
        <f t="shared" si="9"/>
        <v>0</v>
      </c>
      <c r="Y12" s="26"/>
      <c r="Z12" s="26">
        <f t="shared" si="10"/>
        <v>0</v>
      </c>
      <c r="AA12" s="31">
        <f t="shared" si="11"/>
        <v>1156.4095840283774</v>
      </c>
      <c r="AB12" s="26">
        <f t="shared" si="12"/>
        <v>2</v>
      </c>
    </row>
    <row r="13" spans="1:28" x14ac:dyDescent="0.2">
      <c r="A13" s="29">
        <f t="shared" si="13"/>
        <v>3</v>
      </c>
      <c r="B13" s="16" t="s">
        <v>83</v>
      </c>
      <c r="C13" s="16" t="s">
        <v>84</v>
      </c>
      <c r="D13" s="16" t="s">
        <v>98</v>
      </c>
      <c r="E13" s="26">
        <v>14</v>
      </c>
      <c r="F13" s="26">
        <f t="shared" si="0"/>
        <v>137.77777777777777</v>
      </c>
      <c r="G13" s="26">
        <v>134</v>
      </c>
      <c r="H13" s="26">
        <f t="shared" si="1"/>
        <v>250.92936802973978</v>
      </c>
      <c r="I13" s="26"/>
      <c r="J13" s="26">
        <f t="shared" si="2"/>
        <v>0</v>
      </c>
      <c r="K13" s="26"/>
      <c r="L13" s="26">
        <f t="shared" si="3"/>
        <v>0</v>
      </c>
      <c r="M13" s="26">
        <v>9</v>
      </c>
      <c r="N13" s="26">
        <f t="shared" si="4"/>
        <v>114.28571428571429</v>
      </c>
      <c r="O13" s="26">
        <v>77</v>
      </c>
      <c r="P13" s="26">
        <f t="shared" si="5"/>
        <v>260.86956521739131</v>
      </c>
      <c r="Q13" s="26"/>
      <c r="R13" s="26">
        <f t="shared" si="6"/>
        <v>0</v>
      </c>
      <c r="S13" s="26"/>
      <c r="T13" s="26">
        <f t="shared" si="7"/>
        <v>0</v>
      </c>
      <c r="U13" s="26"/>
      <c r="V13" s="26">
        <f t="shared" si="8"/>
        <v>0</v>
      </c>
      <c r="W13" s="26"/>
      <c r="X13" s="26">
        <f t="shared" si="9"/>
        <v>0</v>
      </c>
      <c r="Y13" s="26"/>
      <c r="Z13" s="26">
        <f t="shared" si="10"/>
        <v>0</v>
      </c>
      <c r="AA13" s="31">
        <f t="shared" si="11"/>
        <v>763.86242531062317</v>
      </c>
      <c r="AB13" s="16">
        <f t="shared" si="12"/>
        <v>3</v>
      </c>
    </row>
    <row r="14" spans="1:28" x14ac:dyDescent="0.2">
      <c r="A14" s="29">
        <f t="shared" si="13"/>
        <v>4</v>
      </c>
      <c r="B14" s="17" t="s">
        <v>73</v>
      </c>
      <c r="C14" s="17" t="s">
        <v>126</v>
      </c>
      <c r="D14" s="17" t="s">
        <v>98</v>
      </c>
      <c r="E14" s="17"/>
      <c r="F14" s="26">
        <f t="shared" si="0"/>
        <v>0</v>
      </c>
      <c r="G14" s="17"/>
      <c r="H14" s="26">
        <f t="shared" si="1"/>
        <v>0</v>
      </c>
      <c r="I14" s="17"/>
      <c r="J14" s="26">
        <f t="shared" si="2"/>
        <v>0</v>
      </c>
      <c r="K14" s="17"/>
      <c r="L14" s="26">
        <f t="shared" si="3"/>
        <v>0</v>
      </c>
      <c r="M14" s="17">
        <v>3</v>
      </c>
      <c r="N14" s="26">
        <f t="shared" si="4"/>
        <v>171.42857142857142</v>
      </c>
      <c r="O14" s="17"/>
      <c r="P14" s="26">
        <f t="shared" si="5"/>
        <v>0</v>
      </c>
      <c r="Q14" s="34">
        <v>1</v>
      </c>
      <c r="R14" s="26">
        <f t="shared" si="6"/>
        <v>275</v>
      </c>
      <c r="S14" s="17"/>
      <c r="T14" s="26">
        <f t="shared" si="7"/>
        <v>0</v>
      </c>
      <c r="U14" s="17"/>
      <c r="V14" s="26">
        <f t="shared" si="8"/>
        <v>0</v>
      </c>
      <c r="W14" s="17"/>
      <c r="X14" s="26">
        <f t="shared" si="9"/>
        <v>0</v>
      </c>
      <c r="Y14" s="17"/>
      <c r="Z14" s="26">
        <f t="shared" si="10"/>
        <v>0</v>
      </c>
      <c r="AA14" s="31">
        <f t="shared" si="11"/>
        <v>446.42857142857144</v>
      </c>
      <c r="AB14" s="26">
        <f t="shared" si="12"/>
        <v>4</v>
      </c>
    </row>
    <row r="15" spans="1:28" x14ac:dyDescent="0.2">
      <c r="A15" s="29">
        <v>5</v>
      </c>
      <c r="B15" s="16" t="s">
        <v>169</v>
      </c>
      <c r="C15" s="16" t="s">
        <v>170</v>
      </c>
      <c r="D15" s="16" t="s">
        <v>98</v>
      </c>
      <c r="E15" s="26"/>
      <c r="F15" s="26">
        <f t="shared" si="0"/>
        <v>0</v>
      </c>
      <c r="G15" s="26"/>
      <c r="H15" s="26">
        <f t="shared" si="1"/>
        <v>0</v>
      </c>
      <c r="I15" s="26">
        <v>3</v>
      </c>
      <c r="J15" s="26">
        <f t="shared" si="2"/>
        <v>125</v>
      </c>
      <c r="K15" s="26"/>
      <c r="L15" s="26">
        <f t="shared" si="3"/>
        <v>0</v>
      </c>
      <c r="M15" s="26">
        <v>14</v>
      </c>
      <c r="N15" s="26">
        <f t="shared" si="4"/>
        <v>66.666666666666671</v>
      </c>
      <c r="O15" s="26">
        <v>136</v>
      </c>
      <c r="P15" s="26">
        <f t="shared" si="5"/>
        <v>77.639751552795033</v>
      </c>
      <c r="Q15" s="26">
        <v>6</v>
      </c>
      <c r="R15" s="26">
        <f t="shared" si="6"/>
        <v>150</v>
      </c>
      <c r="S15" s="26"/>
      <c r="T15" s="26">
        <f t="shared" si="7"/>
        <v>0</v>
      </c>
      <c r="U15" s="26"/>
      <c r="V15" s="26">
        <f t="shared" si="8"/>
        <v>0</v>
      </c>
      <c r="W15" s="26"/>
      <c r="X15" s="26">
        <f t="shared" si="9"/>
        <v>0</v>
      </c>
      <c r="Y15" s="26"/>
      <c r="Z15" s="26">
        <f t="shared" si="10"/>
        <v>0</v>
      </c>
      <c r="AA15" s="31">
        <f t="shared" si="11"/>
        <v>419.3064182194617</v>
      </c>
      <c r="AB15" s="26">
        <f t="shared" si="12"/>
        <v>5</v>
      </c>
    </row>
    <row r="16" spans="1:28" x14ac:dyDescent="0.2">
      <c r="A16" s="29">
        <v>6</v>
      </c>
      <c r="B16" s="16" t="s">
        <v>88</v>
      </c>
      <c r="C16" s="16" t="s">
        <v>87</v>
      </c>
      <c r="D16" s="17" t="s">
        <v>98</v>
      </c>
      <c r="E16" s="17">
        <v>16</v>
      </c>
      <c r="F16" s="26">
        <f t="shared" si="0"/>
        <v>128.88888888888889</v>
      </c>
      <c r="G16" s="17"/>
      <c r="H16" s="26">
        <f t="shared" si="1"/>
        <v>0</v>
      </c>
      <c r="I16" s="17"/>
      <c r="J16" s="26">
        <f t="shared" si="2"/>
        <v>0</v>
      </c>
      <c r="K16" s="17"/>
      <c r="L16" s="26">
        <f t="shared" si="3"/>
        <v>0</v>
      </c>
      <c r="M16" s="17">
        <v>17</v>
      </c>
      <c r="N16" s="26">
        <f t="shared" si="4"/>
        <v>38.095238095238095</v>
      </c>
      <c r="O16" s="17"/>
      <c r="P16" s="26">
        <f t="shared" si="5"/>
        <v>0</v>
      </c>
      <c r="Q16" s="17">
        <v>3</v>
      </c>
      <c r="R16" s="26">
        <f t="shared" si="6"/>
        <v>225</v>
      </c>
      <c r="S16" s="17"/>
      <c r="T16" s="26">
        <f t="shared" si="7"/>
        <v>0</v>
      </c>
      <c r="U16" s="17"/>
      <c r="V16" s="26">
        <f t="shared" si="8"/>
        <v>0</v>
      </c>
      <c r="W16" s="17"/>
      <c r="X16" s="26">
        <f t="shared" si="9"/>
        <v>0</v>
      </c>
      <c r="Y16" s="17"/>
      <c r="Z16" s="26">
        <f t="shared" si="10"/>
        <v>0</v>
      </c>
      <c r="AA16" s="31">
        <f t="shared" si="11"/>
        <v>391.98412698412699</v>
      </c>
      <c r="AB16" s="26">
        <f t="shared" si="12"/>
        <v>6</v>
      </c>
    </row>
    <row r="17" spans="1:28" x14ac:dyDescent="0.2">
      <c r="A17" s="30">
        <v>7</v>
      </c>
      <c r="B17" s="17" t="s">
        <v>173</v>
      </c>
      <c r="C17" s="17" t="s">
        <v>174</v>
      </c>
      <c r="D17" s="17" t="s">
        <v>98</v>
      </c>
      <c r="E17" s="17"/>
      <c r="F17" s="26">
        <f t="shared" si="0"/>
        <v>0</v>
      </c>
      <c r="G17" s="17"/>
      <c r="H17" s="26">
        <f t="shared" si="1"/>
        <v>0</v>
      </c>
      <c r="I17" s="17">
        <v>6</v>
      </c>
      <c r="J17" s="26">
        <f t="shared" si="2"/>
        <v>50</v>
      </c>
      <c r="K17" s="17"/>
      <c r="L17" s="26">
        <f t="shared" si="3"/>
        <v>0</v>
      </c>
      <c r="M17" s="17">
        <v>13</v>
      </c>
      <c r="N17" s="26">
        <f t="shared" si="4"/>
        <v>76.19047619047619</v>
      </c>
      <c r="O17" s="17"/>
      <c r="P17" s="26">
        <f t="shared" si="5"/>
        <v>0</v>
      </c>
      <c r="Q17" s="17">
        <v>7</v>
      </c>
      <c r="R17" s="26">
        <f t="shared" si="6"/>
        <v>125</v>
      </c>
      <c r="S17" s="17"/>
      <c r="T17" s="26">
        <f t="shared" si="7"/>
        <v>0</v>
      </c>
      <c r="U17" s="17"/>
      <c r="V17" s="26">
        <f t="shared" si="8"/>
        <v>0</v>
      </c>
      <c r="W17" s="17"/>
      <c r="X17" s="26">
        <f t="shared" si="9"/>
        <v>0</v>
      </c>
      <c r="Y17" s="17"/>
      <c r="Z17" s="26">
        <f t="shared" si="10"/>
        <v>0</v>
      </c>
      <c r="AA17" s="31">
        <f t="shared" si="11"/>
        <v>251.1904761904762</v>
      </c>
      <c r="AB17" s="26">
        <f t="shared" si="12"/>
        <v>7</v>
      </c>
    </row>
    <row r="18" spans="1:28" x14ac:dyDescent="0.2">
      <c r="A18" s="30">
        <v>8</v>
      </c>
      <c r="B18" s="37" t="s">
        <v>422</v>
      </c>
      <c r="C18" s="37" t="s">
        <v>399</v>
      </c>
      <c r="D18" s="8" t="s">
        <v>98</v>
      </c>
      <c r="E18" s="8"/>
      <c r="F18" s="8">
        <f>IF(E18=0,,$E$9+1-E18)</f>
        <v>0</v>
      </c>
      <c r="G18" s="8"/>
      <c r="H18" s="8">
        <f>IF(G18=0,,$E$9+1-G18)</f>
        <v>0</v>
      </c>
      <c r="I18" s="8"/>
      <c r="J18" s="26">
        <f t="shared" si="2"/>
        <v>0</v>
      </c>
      <c r="K18" s="8"/>
      <c r="L18" s="26">
        <f t="shared" si="3"/>
        <v>0</v>
      </c>
      <c r="M18" s="8"/>
      <c r="N18" s="26">
        <f t="shared" si="4"/>
        <v>0</v>
      </c>
      <c r="O18" s="8"/>
      <c r="P18" s="10">
        <f t="shared" si="5"/>
        <v>0</v>
      </c>
      <c r="Q18" s="37">
        <v>5</v>
      </c>
      <c r="R18" s="26">
        <f t="shared" si="6"/>
        <v>175</v>
      </c>
      <c r="S18" s="8"/>
      <c r="T18" s="40">
        <f t="shared" si="7"/>
        <v>0</v>
      </c>
      <c r="U18" s="8"/>
      <c r="V18" s="26">
        <f t="shared" si="8"/>
        <v>0</v>
      </c>
      <c r="W18" s="8"/>
      <c r="X18" s="26">
        <f t="shared" si="9"/>
        <v>0</v>
      </c>
      <c r="Y18" s="8"/>
      <c r="Z18" s="26">
        <f t="shared" si="10"/>
        <v>0</v>
      </c>
      <c r="AA18" s="31">
        <f t="shared" si="11"/>
        <v>175</v>
      </c>
      <c r="AB18" s="26">
        <f t="shared" si="12"/>
        <v>8</v>
      </c>
    </row>
    <row r="19" spans="1:28" x14ac:dyDescent="0.2">
      <c r="A19" s="30">
        <v>9</v>
      </c>
      <c r="B19" s="17" t="s">
        <v>136</v>
      </c>
      <c r="C19" s="17" t="s">
        <v>369</v>
      </c>
      <c r="D19" s="17" t="s">
        <v>360</v>
      </c>
      <c r="E19" s="32"/>
      <c r="F19" s="26">
        <f>IF(E19=0,,($E$9-E19)*$E$7*100/$E$9)</f>
        <v>0</v>
      </c>
      <c r="G19" s="32"/>
      <c r="H19" s="26">
        <f>IF(G19=0,,($G$9-G19)*$G$7*100/$G$9)</f>
        <v>0</v>
      </c>
      <c r="I19" s="32"/>
      <c r="J19" s="26">
        <f t="shared" si="2"/>
        <v>0</v>
      </c>
      <c r="K19" s="32"/>
      <c r="L19" s="26">
        <f t="shared" si="3"/>
        <v>0</v>
      </c>
      <c r="M19" s="32">
        <v>11</v>
      </c>
      <c r="N19" s="26">
        <f t="shared" si="4"/>
        <v>95.238095238095241</v>
      </c>
      <c r="O19" s="32"/>
      <c r="P19" s="26">
        <f t="shared" si="5"/>
        <v>0</v>
      </c>
      <c r="Q19" s="32">
        <v>9</v>
      </c>
      <c r="R19" s="26">
        <f t="shared" si="6"/>
        <v>75</v>
      </c>
      <c r="S19" s="32"/>
      <c r="T19" s="26">
        <f t="shared" si="7"/>
        <v>0</v>
      </c>
      <c r="U19" s="32"/>
      <c r="V19" s="26">
        <f t="shared" si="8"/>
        <v>0</v>
      </c>
      <c r="W19" s="32"/>
      <c r="X19" s="26">
        <f t="shared" si="9"/>
        <v>0</v>
      </c>
      <c r="Y19" s="32"/>
      <c r="Z19" s="26">
        <f t="shared" si="10"/>
        <v>0</v>
      </c>
      <c r="AA19" s="31">
        <f t="shared" si="11"/>
        <v>170.23809523809524</v>
      </c>
      <c r="AB19" s="16">
        <f t="shared" si="12"/>
        <v>9</v>
      </c>
    </row>
    <row r="20" spans="1:28" x14ac:dyDescent="0.2">
      <c r="A20" s="30">
        <v>10</v>
      </c>
      <c r="B20" s="37" t="s">
        <v>435</v>
      </c>
      <c r="C20" s="37" t="s">
        <v>157</v>
      </c>
      <c r="D20" s="8" t="s">
        <v>99</v>
      </c>
      <c r="E20" s="8"/>
      <c r="F20" s="8">
        <f>IF(E20=0,,$E$9+1-E20)</f>
        <v>0</v>
      </c>
      <c r="G20" s="8"/>
      <c r="H20" s="8">
        <f>IF(G20=0,,$E$9+1-G20)</f>
        <v>0</v>
      </c>
      <c r="I20" s="8"/>
      <c r="J20" s="26">
        <f t="shared" si="2"/>
        <v>0</v>
      </c>
      <c r="K20" s="8"/>
      <c r="L20" s="26">
        <f t="shared" si="3"/>
        <v>0</v>
      </c>
      <c r="M20" s="8"/>
      <c r="N20" s="26">
        <f t="shared" si="4"/>
        <v>0</v>
      </c>
      <c r="O20" s="8"/>
      <c r="P20" s="40">
        <f t="shared" si="5"/>
        <v>0</v>
      </c>
      <c r="Q20" s="37">
        <v>8</v>
      </c>
      <c r="R20" s="26">
        <f t="shared" si="6"/>
        <v>100</v>
      </c>
      <c r="S20" s="8"/>
      <c r="T20" s="40">
        <f t="shared" si="7"/>
        <v>0</v>
      </c>
      <c r="U20" s="8"/>
      <c r="V20" s="26">
        <f t="shared" si="8"/>
        <v>0</v>
      </c>
      <c r="W20" s="8"/>
      <c r="X20" s="26">
        <f t="shared" si="9"/>
        <v>0</v>
      </c>
      <c r="Y20" s="8"/>
      <c r="Z20" s="26">
        <f t="shared" si="10"/>
        <v>0</v>
      </c>
      <c r="AA20" s="31">
        <f t="shared" si="11"/>
        <v>100</v>
      </c>
      <c r="AB20" s="16">
        <f t="shared" si="12"/>
        <v>10</v>
      </c>
    </row>
    <row r="21" spans="1:28" x14ac:dyDescent="0.2">
      <c r="A21" s="30">
        <v>11</v>
      </c>
      <c r="B21" s="16" t="s">
        <v>171</v>
      </c>
      <c r="C21" s="16" t="s">
        <v>172</v>
      </c>
      <c r="D21" s="16" t="s">
        <v>99</v>
      </c>
      <c r="E21" s="26"/>
      <c r="F21" s="26">
        <f>IF(E21=0,,($E$9-E21)*$E$7*100/$E$9)</f>
        <v>0</v>
      </c>
      <c r="G21" s="26"/>
      <c r="H21" s="26">
        <f>IF(G21=0,,($G$9-G21)*$G$7*100/$G$9)</f>
        <v>0</v>
      </c>
      <c r="I21" s="26">
        <v>5</v>
      </c>
      <c r="J21" s="26">
        <f t="shared" si="2"/>
        <v>75</v>
      </c>
      <c r="K21" s="26"/>
      <c r="L21" s="26">
        <f t="shared" si="3"/>
        <v>0</v>
      </c>
      <c r="M21" s="26">
        <v>19</v>
      </c>
      <c r="N21" s="26">
        <f t="shared" si="4"/>
        <v>19.047619047619047</v>
      </c>
      <c r="O21" s="26"/>
      <c r="P21" s="26">
        <f t="shared" si="5"/>
        <v>0</v>
      </c>
      <c r="Q21" s="26">
        <v>12</v>
      </c>
      <c r="R21" s="26">
        <f t="shared" si="6"/>
        <v>0</v>
      </c>
      <c r="S21" s="26"/>
      <c r="T21" s="26">
        <f t="shared" si="7"/>
        <v>0</v>
      </c>
      <c r="U21" s="26"/>
      <c r="V21" s="26">
        <f t="shared" si="8"/>
        <v>0</v>
      </c>
      <c r="W21" s="26"/>
      <c r="X21" s="26">
        <f t="shared" si="9"/>
        <v>0</v>
      </c>
      <c r="Y21" s="26"/>
      <c r="Z21" s="26">
        <f t="shared" si="10"/>
        <v>0</v>
      </c>
      <c r="AA21" s="31">
        <f t="shared" si="11"/>
        <v>94.047619047619051</v>
      </c>
      <c r="AB21" s="16">
        <f t="shared" si="12"/>
        <v>11</v>
      </c>
    </row>
    <row r="22" spans="1:28" x14ac:dyDescent="0.2">
      <c r="A22" s="30">
        <v>12</v>
      </c>
      <c r="B22" s="17" t="s">
        <v>175</v>
      </c>
      <c r="C22" s="17" t="s">
        <v>119</v>
      </c>
      <c r="D22" s="17" t="s">
        <v>99</v>
      </c>
      <c r="E22" s="17"/>
      <c r="F22" s="26">
        <f>IF(E22=0,,($E$9-E22)*$E$7*100/$E$9)</f>
        <v>0</v>
      </c>
      <c r="G22" s="17"/>
      <c r="H22" s="26">
        <f>IF(G22=0,,($G$9-G22)*$G$7*100/$G$9)</f>
        <v>0</v>
      </c>
      <c r="I22" s="17">
        <v>7</v>
      </c>
      <c r="J22" s="26">
        <f t="shared" si="2"/>
        <v>25</v>
      </c>
      <c r="K22" s="17"/>
      <c r="L22" s="26">
        <f t="shared" si="3"/>
        <v>0</v>
      </c>
      <c r="M22" s="17"/>
      <c r="N22" s="26">
        <f t="shared" si="4"/>
        <v>0</v>
      </c>
      <c r="O22" s="17"/>
      <c r="P22" s="26">
        <f t="shared" si="5"/>
        <v>0</v>
      </c>
      <c r="Q22" s="17">
        <v>11</v>
      </c>
      <c r="R22" s="26">
        <f t="shared" si="6"/>
        <v>25</v>
      </c>
      <c r="S22" s="17"/>
      <c r="T22" s="26">
        <f t="shared" si="7"/>
        <v>0</v>
      </c>
      <c r="U22" s="17"/>
      <c r="V22" s="26">
        <f t="shared" si="8"/>
        <v>0</v>
      </c>
      <c r="W22" s="17"/>
      <c r="X22" s="26">
        <f t="shared" si="9"/>
        <v>0</v>
      </c>
      <c r="Y22" s="17"/>
      <c r="Z22" s="26">
        <f t="shared" si="10"/>
        <v>0</v>
      </c>
      <c r="AA22" s="31">
        <f t="shared" si="11"/>
        <v>50</v>
      </c>
      <c r="AB22" s="16">
        <f t="shared" si="12"/>
        <v>12</v>
      </c>
    </row>
    <row r="23" spans="1:28" x14ac:dyDescent="0.2">
      <c r="A23" s="17">
        <v>13</v>
      </c>
      <c r="B23" s="37" t="s">
        <v>436</v>
      </c>
      <c r="C23" s="37" t="s">
        <v>167</v>
      </c>
      <c r="D23" s="8" t="s">
        <v>98</v>
      </c>
      <c r="E23" s="8"/>
      <c r="F23" s="8">
        <f>IF(E23=0,,$E$9+1-E23)</f>
        <v>0</v>
      </c>
      <c r="G23" s="8"/>
      <c r="H23" s="8">
        <f>IF(G23=0,,$E$9+1-G23)</f>
        <v>0</v>
      </c>
      <c r="I23" s="8"/>
      <c r="J23" s="26">
        <f t="shared" si="2"/>
        <v>0</v>
      </c>
      <c r="K23" s="8"/>
      <c r="L23" s="26">
        <f t="shared" si="3"/>
        <v>0</v>
      </c>
      <c r="M23" s="8"/>
      <c r="N23" s="26">
        <f t="shared" si="4"/>
        <v>0</v>
      </c>
      <c r="O23" s="8"/>
      <c r="P23" s="40">
        <f t="shared" si="5"/>
        <v>0</v>
      </c>
      <c r="Q23" s="37">
        <v>10</v>
      </c>
      <c r="R23" s="26">
        <f t="shared" si="6"/>
        <v>50</v>
      </c>
      <c r="S23" s="8"/>
      <c r="T23" s="40">
        <f t="shared" si="7"/>
        <v>0</v>
      </c>
      <c r="U23" s="8"/>
      <c r="V23" s="26">
        <f t="shared" si="8"/>
        <v>0</v>
      </c>
      <c r="W23" s="8"/>
      <c r="X23" s="26">
        <f t="shared" si="9"/>
        <v>0</v>
      </c>
      <c r="Y23" s="8"/>
      <c r="Z23" s="26">
        <f t="shared" si="10"/>
        <v>0</v>
      </c>
      <c r="AA23" s="31">
        <f t="shared" si="11"/>
        <v>50</v>
      </c>
      <c r="AB23" s="16">
        <f t="shared" si="12"/>
        <v>13</v>
      </c>
    </row>
    <row r="24" spans="1:28" x14ac:dyDescent="0.2">
      <c r="A24" s="30">
        <v>14</v>
      </c>
      <c r="B24" s="16" t="s">
        <v>370</v>
      </c>
      <c r="C24" s="16" t="s">
        <v>371</v>
      </c>
      <c r="D24" s="17" t="s">
        <v>98</v>
      </c>
      <c r="E24" s="17"/>
      <c r="F24" s="17">
        <f>IF(E24=0,,$E$9+1-E24)</f>
        <v>0</v>
      </c>
      <c r="G24" s="17"/>
      <c r="H24" s="26">
        <f t="shared" ref="H24:H29" si="14">IF(G24=0,,($G$9-G24)*$G$7*100/$G$9)</f>
        <v>0</v>
      </c>
      <c r="I24" s="17"/>
      <c r="J24" s="26">
        <f t="shared" si="2"/>
        <v>0</v>
      </c>
      <c r="K24" s="17"/>
      <c r="L24" s="26">
        <f t="shared" si="3"/>
        <v>0</v>
      </c>
      <c r="M24" s="17">
        <v>16</v>
      </c>
      <c r="N24" s="26">
        <f t="shared" si="4"/>
        <v>47.61904761904762</v>
      </c>
      <c r="O24" s="17"/>
      <c r="P24" s="26">
        <f t="shared" si="5"/>
        <v>0</v>
      </c>
      <c r="Q24" s="17"/>
      <c r="R24" s="26">
        <f t="shared" si="6"/>
        <v>0</v>
      </c>
      <c r="S24" s="17"/>
      <c r="T24" s="26">
        <f t="shared" si="7"/>
        <v>0</v>
      </c>
      <c r="U24" s="17"/>
      <c r="V24" s="26">
        <f t="shared" si="8"/>
        <v>0</v>
      </c>
      <c r="W24" s="17"/>
      <c r="X24" s="26">
        <f t="shared" si="9"/>
        <v>0</v>
      </c>
      <c r="Y24" s="17"/>
      <c r="Z24" s="26">
        <f t="shared" si="10"/>
        <v>0</v>
      </c>
      <c r="AA24" s="31">
        <f t="shared" si="11"/>
        <v>47.61904761904762</v>
      </c>
      <c r="AB24" s="16">
        <f t="shared" si="12"/>
        <v>14</v>
      </c>
    </row>
    <row r="25" spans="1:28" x14ac:dyDescent="0.2">
      <c r="A25" s="35">
        <v>15</v>
      </c>
      <c r="B25" s="17" t="s">
        <v>372</v>
      </c>
      <c r="C25" s="17" t="s">
        <v>373</v>
      </c>
      <c r="D25" s="17" t="s">
        <v>98</v>
      </c>
      <c r="E25" s="17"/>
      <c r="F25" s="17">
        <f>IF(E25=0,,$E$9+1-E25)</f>
        <v>0</v>
      </c>
      <c r="G25" s="17"/>
      <c r="H25" s="26">
        <f t="shared" si="14"/>
        <v>0</v>
      </c>
      <c r="I25" s="17"/>
      <c r="J25" s="26">
        <f t="shared" si="2"/>
        <v>0</v>
      </c>
      <c r="K25" s="17"/>
      <c r="L25" s="26">
        <f t="shared" si="3"/>
        <v>0</v>
      </c>
      <c r="M25" s="17">
        <v>18</v>
      </c>
      <c r="N25" s="26">
        <f t="shared" si="4"/>
        <v>28.571428571428573</v>
      </c>
      <c r="O25" s="17"/>
      <c r="P25" s="26">
        <f t="shared" si="5"/>
        <v>0</v>
      </c>
      <c r="Q25" s="17"/>
      <c r="R25" s="26">
        <f t="shared" si="6"/>
        <v>0</v>
      </c>
      <c r="S25" s="17"/>
      <c r="T25" s="26">
        <f t="shared" si="7"/>
        <v>0</v>
      </c>
      <c r="U25" s="17"/>
      <c r="V25" s="26">
        <f t="shared" si="8"/>
        <v>0</v>
      </c>
      <c r="W25" s="17"/>
      <c r="X25" s="26">
        <f t="shared" si="9"/>
        <v>0</v>
      </c>
      <c r="Y25" s="17"/>
      <c r="Z25" s="26">
        <f t="shared" si="10"/>
        <v>0</v>
      </c>
      <c r="AA25" s="31">
        <f t="shared" si="11"/>
        <v>28.571428571428573</v>
      </c>
      <c r="AB25" s="39">
        <f t="shared" si="12"/>
        <v>15</v>
      </c>
    </row>
    <row r="26" spans="1:28" x14ac:dyDescent="0.2">
      <c r="A26" s="36">
        <v>16</v>
      </c>
      <c r="B26" s="16" t="s">
        <v>156</v>
      </c>
      <c r="C26" s="16" t="s">
        <v>157</v>
      </c>
      <c r="D26" s="26" t="s">
        <v>98</v>
      </c>
      <c r="E26" s="17"/>
      <c r="F26" s="26">
        <v>0</v>
      </c>
      <c r="G26" s="17">
        <v>262</v>
      </c>
      <c r="H26" s="26">
        <f t="shared" si="14"/>
        <v>13.011152416356877</v>
      </c>
      <c r="I26" s="17"/>
      <c r="J26" s="26">
        <f t="shared" si="2"/>
        <v>0</v>
      </c>
      <c r="K26" s="17"/>
      <c r="L26" s="26">
        <f t="shared" si="3"/>
        <v>0</v>
      </c>
      <c r="M26" s="17"/>
      <c r="N26" s="26">
        <f t="shared" si="4"/>
        <v>0</v>
      </c>
      <c r="O26" s="17"/>
      <c r="P26" s="26">
        <f t="shared" si="5"/>
        <v>0</v>
      </c>
      <c r="Q26" s="17"/>
      <c r="R26" s="26">
        <f t="shared" si="6"/>
        <v>0</v>
      </c>
      <c r="S26" s="17"/>
      <c r="T26" s="26">
        <f t="shared" si="7"/>
        <v>0</v>
      </c>
      <c r="U26" s="17"/>
      <c r="V26" s="26">
        <f t="shared" si="8"/>
        <v>0</v>
      </c>
      <c r="W26" s="17"/>
      <c r="X26" s="26">
        <f t="shared" si="9"/>
        <v>0</v>
      </c>
      <c r="Y26" s="17"/>
      <c r="Z26" s="26">
        <f t="shared" si="10"/>
        <v>0</v>
      </c>
      <c r="AA26" s="31">
        <f t="shared" si="11"/>
        <v>13.011152416356877</v>
      </c>
      <c r="AB26" s="39">
        <f t="shared" si="12"/>
        <v>16</v>
      </c>
    </row>
    <row r="27" spans="1:28" x14ac:dyDescent="0.2">
      <c r="A27" s="36">
        <v>17</v>
      </c>
      <c r="B27" s="17" t="s">
        <v>176</v>
      </c>
      <c r="C27" s="17" t="s">
        <v>177</v>
      </c>
      <c r="D27" s="17" t="s">
        <v>98</v>
      </c>
      <c r="E27" s="17"/>
      <c r="F27" s="26">
        <f>IF(E27=0,,($E$9-E27)*$E$7*100/$E$9)</f>
        <v>0</v>
      </c>
      <c r="G27" s="17"/>
      <c r="H27" s="26">
        <f t="shared" si="14"/>
        <v>0</v>
      </c>
      <c r="I27" s="17">
        <v>8</v>
      </c>
      <c r="J27" s="26">
        <f>25/2</f>
        <v>12.5</v>
      </c>
      <c r="K27" s="17"/>
      <c r="L27" s="26">
        <f t="shared" si="3"/>
        <v>0</v>
      </c>
      <c r="M27" s="17"/>
      <c r="N27" s="26">
        <f t="shared" si="4"/>
        <v>0</v>
      </c>
      <c r="O27" s="17"/>
      <c r="P27" s="26">
        <f t="shared" si="5"/>
        <v>0</v>
      </c>
      <c r="Q27" s="17"/>
      <c r="R27" s="26">
        <f t="shared" si="6"/>
        <v>0</v>
      </c>
      <c r="S27" s="17"/>
      <c r="T27" s="26">
        <f t="shared" si="7"/>
        <v>0</v>
      </c>
      <c r="U27" s="17"/>
      <c r="V27" s="26">
        <f t="shared" si="8"/>
        <v>0</v>
      </c>
      <c r="W27" s="17"/>
      <c r="X27" s="26">
        <f t="shared" si="9"/>
        <v>0</v>
      </c>
      <c r="Y27" s="17"/>
      <c r="Z27" s="26">
        <f t="shared" si="10"/>
        <v>0</v>
      </c>
      <c r="AA27" s="31">
        <f t="shared" si="11"/>
        <v>12.5</v>
      </c>
      <c r="AB27" s="39">
        <f t="shared" si="12"/>
        <v>17</v>
      </c>
    </row>
    <row r="28" spans="1:28" x14ac:dyDescent="0.2">
      <c r="A28" s="36">
        <v>18</v>
      </c>
      <c r="B28" s="39" t="s">
        <v>376</v>
      </c>
      <c r="C28" s="39" t="s">
        <v>377</v>
      </c>
      <c r="D28" s="8" t="s">
        <v>98</v>
      </c>
      <c r="E28" s="6"/>
      <c r="F28" s="6">
        <f>IF(E28=0,,$E$9+1-E28)</f>
        <v>0</v>
      </c>
      <c r="G28" s="6"/>
      <c r="H28" s="26">
        <f t="shared" si="14"/>
        <v>0</v>
      </c>
      <c r="I28" s="6"/>
      <c r="J28" s="26">
        <f>IF(I28=0,,($I$9-I28)*$I$7*100/$I$9)</f>
        <v>0</v>
      </c>
      <c r="K28" s="6"/>
      <c r="L28" s="26">
        <f t="shared" si="3"/>
        <v>0</v>
      </c>
      <c r="M28" s="6">
        <v>20</v>
      </c>
      <c r="N28" s="26">
        <f t="shared" si="4"/>
        <v>9.5238095238095237</v>
      </c>
      <c r="O28" s="6"/>
      <c r="P28" s="40">
        <f t="shared" si="5"/>
        <v>0</v>
      </c>
      <c r="Q28" s="6"/>
      <c r="R28" s="26">
        <f t="shared" si="6"/>
        <v>0</v>
      </c>
      <c r="S28" s="6"/>
      <c r="T28" s="40">
        <f t="shared" si="7"/>
        <v>0</v>
      </c>
      <c r="U28" s="6"/>
      <c r="V28" s="26">
        <f t="shared" si="8"/>
        <v>0</v>
      </c>
      <c r="W28" s="6"/>
      <c r="X28" s="26">
        <f t="shared" si="9"/>
        <v>0</v>
      </c>
      <c r="Y28" s="6"/>
      <c r="Z28" s="26">
        <f t="shared" si="10"/>
        <v>0</v>
      </c>
      <c r="AA28" s="31">
        <f t="shared" si="11"/>
        <v>9.5238095238095237</v>
      </c>
      <c r="AB28" s="39">
        <v>18</v>
      </c>
    </row>
    <row r="29" spans="1:28" x14ac:dyDescent="0.2">
      <c r="A29" s="36">
        <v>19</v>
      </c>
      <c r="B29" s="37" t="s">
        <v>374</v>
      </c>
      <c r="C29" s="37" t="s">
        <v>375</v>
      </c>
      <c r="D29" s="8" t="s">
        <v>360</v>
      </c>
      <c r="E29" s="8"/>
      <c r="F29" s="8">
        <f>IF(E29=0,,$E$9+1-E29)</f>
        <v>0</v>
      </c>
      <c r="G29" s="8"/>
      <c r="H29" s="26">
        <f t="shared" si="14"/>
        <v>0</v>
      </c>
      <c r="I29" s="8"/>
      <c r="J29" s="26">
        <f>IF(I29=0,,($I$9-I29)*$I$7*100/$I$9)</f>
        <v>0</v>
      </c>
      <c r="K29" s="8"/>
      <c r="L29" s="26">
        <f t="shared" si="3"/>
        <v>0</v>
      </c>
      <c r="M29" s="8">
        <v>21</v>
      </c>
      <c r="N29" s="26">
        <f>10/2</f>
        <v>5</v>
      </c>
      <c r="O29" s="8"/>
      <c r="P29" s="40">
        <f t="shared" si="5"/>
        <v>0</v>
      </c>
      <c r="Q29" s="8"/>
      <c r="R29" s="26">
        <f t="shared" si="6"/>
        <v>0</v>
      </c>
      <c r="S29" s="8"/>
      <c r="T29" s="40">
        <f t="shared" si="7"/>
        <v>0</v>
      </c>
      <c r="U29" s="8"/>
      <c r="V29" s="26">
        <f t="shared" si="8"/>
        <v>0</v>
      </c>
      <c r="W29" s="8"/>
      <c r="X29" s="26">
        <f t="shared" si="9"/>
        <v>0</v>
      </c>
      <c r="Y29" s="8"/>
      <c r="Z29" s="26">
        <f t="shared" si="10"/>
        <v>0</v>
      </c>
      <c r="AA29" s="31">
        <f t="shared" si="11"/>
        <v>5</v>
      </c>
      <c r="AB29" s="39">
        <v>19</v>
      </c>
    </row>
    <row r="30" spans="1:28" x14ac:dyDescent="0.2">
      <c r="A30" s="7"/>
      <c r="B30" s="8"/>
      <c r="C30" s="8"/>
      <c r="D30" s="8"/>
      <c r="E30" s="8"/>
      <c r="F30" s="8">
        <f t="shared" ref="F30:F33" si="15">IF(E30=0,,$E$9+1-E30)</f>
        <v>0</v>
      </c>
      <c r="G30" s="8"/>
      <c r="H30" s="8">
        <f t="shared" ref="H30:H33" si="16">IF(G30=0,,$E$9+1-G30)</f>
        <v>0</v>
      </c>
      <c r="I30" s="8"/>
      <c r="J30" s="26">
        <f t="shared" ref="J30:J33" si="17">IF(I30=0,,($I$9-I30)*$I$7*100/$I$9)</f>
        <v>0</v>
      </c>
      <c r="K30" s="8"/>
      <c r="L30" s="26">
        <f t="shared" ref="L30:L33" si="18">IF(K30=0,,($K$9-K30)*$K$7*100/$K$9)</f>
        <v>0</v>
      </c>
      <c r="M30" s="8"/>
      <c r="N30" s="26">
        <f t="shared" ref="N30:N33" si="19">IF(M30=0,,($M$9-M30)*$M$7*100/$M$9)</f>
        <v>0</v>
      </c>
      <c r="O30" s="8"/>
      <c r="P30" s="40">
        <f t="shared" ref="P30:P33" si="20">IF(O30=0,,($O$9-O30)*$O$7*100/$O$9)</f>
        <v>0</v>
      </c>
      <c r="Q30" s="8"/>
      <c r="R30" s="26">
        <f t="shared" ref="R30:R33" si="21">IF(Q30=0,,($Q$9-Q30)*$Q$7*100/$Q$9)</f>
        <v>0</v>
      </c>
      <c r="S30" s="8"/>
      <c r="T30" s="40">
        <f t="shared" ref="T30:T33" si="22">IF(S30=0,,($O$9-S30)*$O$7*100/$O$9)</f>
        <v>0</v>
      </c>
      <c r="U30" s="8"/>
      <c r="V30" s="26">
        <f t="shared" ref="V30:V33" si="23">IF(U30=0,,($U$9-U30)*$U$7*100/$U$9)</f>
        <v>0</v>
      </c>
      <c r="W30" s="8"/>
      <c r="X30" s="26">
        <f t="shared" ref="X30:X32" si="24">IF(W30=0,,($W$9-W30)*$W$7*100/$W$9)</f>
        <v>0</v>
      </c>
      <c r="Y30" s="8"/>
      <c r="Z30" s="26">
        <f t="shared" ref="Z30" si="25">IF(Y30=0,,($Y$9-Y30)*$Y$7*100/$Y$9)</f>
        <v>0</v>
      </c>
      <c r="AA30" s="31">
        <f t="shared" ref="AA30:AA33" si="26">SUM(F30,H30,L30,N30,J30,P30,R30,T30,V30,X30,Z30)</f>
        <v>0</v>
      </c>
      <c r="AB30" s="6"/>
    </row>
    <row r="31" spans="1:28" x14ac:dyDescent="0.2">
      <c r="A31" s="7"/>
      <c r="B31" s="8"/>
      <c r="C31" s="8"/>
      <c r="D31" s="8"/>
      <c r="E31" s="8"/>
      <c r="F31" s="8">
        <f t="shared" si="15"/>
        <v>0</v>
      </c>
      <c r="G31" s="8"/>
      <c r="H31" s="8">
        <f t="shared" si="16"/>
        <v>0</v>
      </c>
      <c r="I31" s="8"/>
      <c r="J31" s="26">
        <f t="shared" si="17"/>
        <v>0</v>
      </c>
      <c r="K31" s="8"/>
      <c r="L31" s="26">
        <f t="shared" si="18"/>
        <v>0</v>
      </c>
      <c r="M31" s="8"/>
      <c r="N31" s="26">
        <f t="shared" si="19"/>
        <v>0</v>
      </c>
      <c r="O31" s="8"/>
      <c r="P31" s="40">
        <f t="shared" si="20"/>
        <v>0</v>
      </c>
      <c r="Q31" s="8"/>
      <c r="R31" s="26">
        <f t="shared" si="21"/>
        <v>0</v>
      </c>
      <c r="S31" s="8"/>
      <c r="T31" s="40">
        <f t="shared" si="22"/>
        <v>0</v>
      </c>
      <c r="U31" s="8"/>
      <c r="V31" s="26">
        <f t="shared" si="23"/>
        <v>0</v>
      </c>
      <c r="W31" s="8"/>
      <c r="X31" s="26">
        <f t="shared" si="24"/>
        <v>0</v>
      </c>
      <c r="Y31" s="8"/>
      <c r="Z31" s="10">
        <f t="shared" ref="Z31:Z33" si="27">IF(Y31=0,,($O$9-Y31)*$O$7*100/$O$9)</f>
        <v>0</v>
      </c>
      <c r="AA31" s="31">
        <f t="shared" si="26"/>
        <v>0</v>
      </c>
      <c r="AB31" s="6"/>
    </row>
    <row r="32" spans="1:28" x14ac:dyDescent="0.2">
      <c r="A32" s="7"/>
      <c r="B32" s="8"/>
      <c r="C32" s="8"/>
      <c r="D32" s="8"/>
      <c r="E32" s="8"/>
      <c r="F32" s="8">
        <f t="shared" si="15"/>
        <v>0</v>
      </c>
      <c r="G32" s="8"/>
      <c r="H32" s="8">
        <f t="shared" si="16"/>
        <v>0</v>
      </c>
      <c r="I32" s="8"/>
      <c r="J32" s="26">
        <f t="shared" si="17"/>
        <v>0</v>
      </c>
      <c r="K32" s="8"/>
      <c r="L32" s="26">
        <f t="shared" si="18"/>
        <v>0</v>
      </c>
      <c r="M32" s="8"/>
      <c r="N32" s="26">
        <f t="shared" si="19"/>
        <v>0</v>
      </c>
      <c r="O32" s="8"/>
      <c r="P32" s="40">
        <f t="shared" si="20"/>
        <v>0</v>
      </c>
      <c r="Q32" s="8"/>
      <c r="R32" s="26">
        <f t="shared" si="21"/>
        <v>0</v>
      </c>
      <c r="S32" s="8"/>
      <c r="T32" s="40">
        <f t="shared" si="22"/>
        <v>0</v>
      </c>
      <c r="U32" s="8"/>
      <c r="V32" s="26">
        <f t="shared" si="23"/>
        <v>0</v>
      </c>
      <c r="W32" s="8"/>
      <c r="X32" s="26">
        <f t="shared" si="24"/>
        <v>0</v>
      </c>
      <c r="Y32" s="8"/>
      <c r="Z32" s="10">
        <f t="shared" si="27"/>
        <v>0</v>
      </c>
      <c r="AA32" s="31">
        <f t="shared" si="26"/>
        <v>0</v>
      </c>
      <c r="AB32" s="6"/>
    </row>
    <row r="33" spans="1:28" x14ac:dyDescent="0.2">
      <c r="A33" s="7"/>
      <c r="B33" s="8"/>
      <c r="C33" s="8"/>
      <c r="D33" s="8"/>
      <c r="E33" s="8"/>
      <c r="F33" s="8">
        <f t="shared" si="15"/>
        <v>0</v>
      </c>
      <c r="G33" s="8"/>
      <c r="H33" s="8">
        <f t="shared" si="16"/>
        <v>0</v>
      </c>
      <c r="I33" s="8"/>
      <c r="J33" s="26">
        <f t="shared" si="17"/>
        <v>0</v>
      </c>
      <c r="K33" s="8"/>
      <c r="L33" s="26">
        <f t="shared" si="18"/>
        <v>0</v>
      </c>
      <c r="M33" s="8"/>
      <c r="N33" s="26">
        <f t="shared" si="19"/>
        <v>0</v>
      </c>
      <c r="O33" s="8"/>
      <c r="P33" s="40">
        <f t="shared" si="20"/>
        <v>0</v>
      </c>
      <c r="Q33" s="8"/>
      <c r="R33" s="26">
        <f t="shared" si="21"/>
        <v>0</v>
      </c>
      <c r="S33" s="8"/>
      <c r="T33" s="40">
        <f t="shared" si="22"/>
        <v>0</v>
      </c>
      <c r="U33" s="8"/>
      <c r="V33" s="26">
        <f t="shared" si="23"/>
        <v>0</v>
      </c>
      <c r="W33" s="8"/>
      <c r="X33" s="26">
        <f t="shared" ref="X33" si="28">IF(W33=0,,($U$9-W33)*$U$7*100/$U$9)</f>
        <v>0</v>
      </c>
      <c r="Y33" s="8"/>
      <c r="Z33" s="10">
        <f t="shared" si="27"/>
        <v>0</v>
      </c>
      <c r="AA33" s="31">
        <f t="shared" si="26"/>
        <v>0</v>
      </c>
      <c r="AB33" s="6"/>
    </row>
    <row r="34" spans="1:28" x14ac:dyDescent="0.2">
      <c r="A34" s="51" t="s">
        <v>11</v>
      </c>
      <c r="B34" s="51"/>
      <c r="C34" s="52"/>
      <c r="D34" s="9"/>
      <c r="E34" s="9">
        <f>COUNTA(E11:E33)</f>
        <v>4</v>
      </c>
      <c r="G34" s="9">
        <f>COUNTA(G11:G33)</f>
        <v>4</v>
      </c>
      <c r="I34" s="9">
        <f>COUNTA(I11:I33)</f>
        <v>6</v>
      </c>
      <c r="K34" s="9">
        <f>COUNTA(K11:K33)</f>
        <v>2</v>
      </c>
      <c r="M34" s="9">
        <f>COUNTA(M11:M33)</f>
        <v>13</v>
      </c>
      <c r="O34" s="9">
        <f>COUNTA(O11:O33)</f>
        <v>4</v>
      </c>
    </row>
  </sheetData>
  <sortState ref="B11:AA29">
    <sortCondition descending="1" ref="AA11:AA29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C3" sqref="C3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0" t="s">
        <v>52</v>
      </c>
      <c r="F6" s="50"/>
      <c r="G6" s="50" t="s">
        <v>55</v>
      </c>
      <c r="H6" s="50"/>
      <c r="I6" s="50" t="s">
        <v>100</v>
      </c>
      <c r="J6" s="50"/>
      <c r="K6" s="50" t="s">
        <v>285</v>
      </c>
      <c r="L6" s="50"/>
      <c r="M6" s="50" t="s">
        <v>311</v>
      </c>
      <c r="N6" s="50"/>
      <c r="O6" s="50" t="s">
        <v>44</v>
      </c>
      <c r="P6" s="50"/>
      <c r="Q6" s="50" t="s">
        <v>413</v>
      </c>
      <c r="R6" s="50"/>
      <c r="S6" s="50" t="s">
        <v>418</v>
      </c>
      <c r="T6" s="50"/>
      <c r="U6" s="50" t="s">
        <v>139</v>
      </c>
      <c r="V6" s="50"/>
      <c r="W6" s="50" t="s">
        <v>54</v>
      </c>
      <c r="X6" s="50"/>
    </row>
    <row r="7" spans="1:26" x14ac:dyDescent="0.2">
      <c r="D7" s="1" t="s">
        <v>10</v>
      </c>
      <c r="E7" s="47">
        <v>2</v>
      </c>
      <c r="F7" s="48"/>
      <c r="G7" s="47">
        <v>5</v>
      </c>
      <c r="H7" s="48"/>
      <c r="I7" s="47">
        <v>2</v>
      </c>
      <c r="J7" s="48"/>
      <c r="K7" s="47">
        <v>5</v>
      </c>
      <c r="L7" s="48"/>
      <c r="M7" s="47">
        <v>2</v>
      </c>
      <c r="N7" s="48"/>
      <c r="O7" s="47">
        <v>3</v>
      </c>
      <c r="P7" s="48"/>
      <c r="Q7" s="47">
        <v>5</v>
      </c>
      <c r="R7" s="48"/>
      <c r="S7" s="47">
        <v>5</v>
      </c>
      <c r="T7" s="48"/>
      <c r="U7" s="47">
        <v>5</v>
      </c>
      <c r="V7" s="48"/>
      <c r="W7" s="47">
        <v>6</v>
      </c>
      <c r="X7" s="48"/>
    </row>
    <row r="8" spans="1:26" x14ac:dyDescent="0.2">
      <c r="D8" s="1" t="s">
        <v>1</v>
      </c>
      <c r="E8" s="53" t="s">
        <v>140</v>
      </c>
      <c r="F8" s="53"/>
      <c r="G8" s="53">
        <v>45584</v>
      </c>
      <c r="H8" s="53"/>
      <c r="I8" s="53">
        <v>45607</v>
      </c>
      <c r="J8" s="53"/>
      <c r="K8" s="53">
        <v>45613</v>
      </c>
      <c r="L8" s="53"/>
      <c r="M8" s="53">
        <v>45661</v>
      </c>
      <c r="N8" s="53"/>
      <c r="O8" s="53">
        <v>45725</v>
      </c>
      <c r="P8" s="53"/>
      <c r="Q8" s="53" t="s">
        <v>414</v>
      </c>
      <c r="R8" s="53"/>
      <c r="S8" s="53" t="s">
        <v>419</v>
      </c>
      <c r="T8" s="53"/>
      <c r="U8" s="53"/>
      <c r="V8" s="53"/>
      <c r="W8" s="53"/>
      <c r="X8" s="53"/>
    </row>
    <row r="9" spans="1:26" x14ac:dyDescent="0.2">
      <c r="D9" s="1" t="s">
        <v>2</v>
      </c>
      <c r="E9" s="50">
        <v>20</v>
      </c>
      <c r="F9" s="50"/>
      <c r="G9" s="50">
        <v>112</v>
      </c>
      <c r="H9" s="50"/>
      <c r="I9" s="50">
        <v>1</v>
      </c>
      <c r="J9" s="50"/>
      <c r="K9" s="50">
        <v>96</v>
      </c>
      <c r="L9" s="50"/>
      <c r="M9" s="50">
        <v>5</v>
      </c>
      <c r="N9" s="50"/>
      <c r="O9" s="50">
        <v>3</v>
      </c>
      <c r="P9" s="50"/>
      <c r="Q9" s="50">
        <v>129</v>
      </c>
      <c r="R9" s="50"/>
      <c r="S9" s="50">
        <v>89</v>
      </c>
      <c r="T9" s="50"/>
      <c r="U9" s="50"/>
      <c r="V9" s="50"/>
      <c r="W9" s="50"/>
      <c r="X9" s="50"/>
    </row>
    <row r="10" spans="1:26" ht="32" x14ac:dyDescent="0.2">
      <c r="A10" s="33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9">
        <f>Z11</f>
        <v>1</v>
      </c>
      <c r="B11" s="16" t="s">
        <v>89</v>
      </c>
      <c r="C11" s="16" t="s">
        <v>90</v>
      </c>
      <c r="D11" s="16" t="s">
        <v>94</v>
      </c>
      <c r="E11" s="38"/>
      <c r="F11" s="26">
        <f t="shared" ref="F11:F17" si="0">IF(E11=0,,($E$9-E11)*$E$7*100/$E$9)</f>
        <v>0</v>
      </c>
      <c r="G11" s="38">
        <v>79</v>
      </c>
      <c r="H11" s="26">
        <f t="shared" ref="H11:H17" si="1">IF(G11=0,,($G$9-G11)*$G$7*100/$G$9)</f>
        <v>147.32142857142858</v>
      </c>
      <c r="I11" s="38"/>
      <c r="J11" s="26">
        <f>IF(I11=0,,($I$9-I11)*$I$7*100/$I$9)</f>
        <v>0</v>
      </c>
      <c r="K11" s="38">
        <v>61</v>
      </c>
      <c r="L11" s="26">
        <f t="shared" ref="L11:L17" si="2">IF(K11=0,,($K$9-K11)*$K$7*100/$K$9)</f>
        <v>182.29166666666666</v>
      </c>
      <c r="M11" s="38"/>
      <c r="N11" s="26">
        <f>IF(M11=0,,($M$9-M11)*$M$7*100/$M$9)</f>
        <v>0</v>
      </c>
      <c r="O11" s="38"/>
      <c r="P11" s="26">
        <f>IF(O11=0,,($O$9-O11)*$O$7*100/$O$9)</f>
        <v>0</v>
      </c>
      <c r="Q11" s="38">
        <v>56</v>
      </c>
      <c r="R11" s="26">
        <f t="shared" ref="R11:R17" si="3">IF(Q11=0,,($Q$9-Q11)*$Q$7*100/$Q$9)</f>
        <v>282.94573643410854</v>
      </c>
      <c r="S11" s="38">
        <v>41</v>
      </c>
      <c r="T11" s="26">
        <f t="shared" ref="T11:T17" si="4">IF(S11=0,,($S$9-S11)*$S$7*100/$S$9)</f>
        <v>269.66292134831463</v>
      </c>
      <c r="U11" s="38"/>
      <c r="V11" s="26">
        <f t="shared" ref="V11:V16" si="5">IF(U11=0,,($S$9-U11)*$S$7*100/$S$9)</f>
        <v>0</v>
      </c>
      <c r="W11" s="38"/>
      <c r="X11" s="26">
        <f t="shared" ref="X11:X17" si="6">IF(W11=0,,($W$9-W11)*$W$7*100/$W$9)</f>
        <v>0</v>
      </c>
      <c r="Y11" s="31">
        <f t="shared" ref="Y11:Y17" si="7">SUM(F11,H11,L11,J11,N11,P11,R11,T11,V11,X11)</f>
        <v>882.22175302051835</v>
      </c>
      <c r="Z11" s="26">
        <f t="shared" ref="Z11:Z17" si="8">ROW(B11)-10</f>
        <v>1</v>
      </c>
    </row>
    <row r="12" spans="1:26" x14ac:dyDescent="0.2">
      <c r="A12" s="29">
        <f t="shared" ref="A12:A14" si="9">Z12</f>
        <v>2</v>
      </c>
      <c r="B12" s="16" t="s">
        <v>91</v>
      </c>
      <c r="C12" s="16" t="s">
        <v>92</v>
      </c>
      <c r="D12" s="16" t="s">
        <v>94</v>
      </c>
      <c r="E12" s="26">
        <v>12</v>
      </c>
      <c r="F12" s="26">
        <f t="shared" si="0"/>
        <v>80</v>
      </c>
      <c r="G12" s="26">
        <v>103</v>
      </c>
      <c r="H12" s="26">
        <f t="shared" si="1"/>
        <v>40.178571428571431</v>
      </c>
      <c r="I12" s="26"/>
      <c r="J12" s="26">
        <f>IF(I12=0,,($I$9-I12)*$I$7*100/$I$9)</f>
        <v>0</v>
      </c>
      <c r="K12" s="26">
        <v>64</v>
      </c>
      <c r="L12" s="26">
        <f t="shared" si="2"/>
        <v>166.66666666666666</v>
      </c>
      <c r="M12" s="26">
        <v>2</v>
      </c>
      <c r="N12" s="26">
        <f>IF(M12=0,,($M$9-M12)*$M$7*100/$M$9)</f>
        <v>120</v>
      </c>
      <c r="O12" s="26">
        <v>2</v>
      </c>
      <c r="P12" s="26">
        <f>IF(O12=0,,($O$9-O12)*$O$7*100/$O$9)</f>
        <v>100</v>
      </c>
      <c r="Q12" s="26"/>
      <c r="R12" s="26">
        <f t="shared" si="3"/>
        <v>0</v>
      </c>
      <c r="S12" s="26">
        <v>62</v>
      </c>
      <c r="T12" s="26">
        <f t="shared" si="4"/>
        <v>151.68539325842696</v>
      </c>
      <c r="U12" s="26"/>
      <c r="V12" s="26">
        <f t="shared" si="5"/>
        <v>0</v>
      </c>
      <c r="W12" s="26"/>
      <c r="X12" s="26">
        <f t="shared" si="6"/>
        <v>0</v>
      </c>
      <c r="Y12" s="31">
        <f t="shared" si="7"/>
        <v>658.53063135366506</v>
      </c>
      <c r="Z12" s="26">
        <f t="shared" si="8"/>
        <v>2</v>
      </c>
    </row>
    <row r="13" spans="1:26" x14ac:dyDescent="0.2">
      <c r="A13" s="29">
        <f t="shared" si="9"/>
        <v>3</v>
      </c>
      <c r="B13" s="16" t="s">
        <v>158</v>
      </c>
      <c r="C13" s="16" t="s">
        <v>159</v>
      </c>
      <c r="D13" s="16" t="s">
        <v>94</v>
      </c>
      <c r="E13" s="26"/>
      <c r="F13" s="26">
        <f t="shared" si="0"/>
        <v>0</v>
      </c>
      <c r="G13" s="26">
        <v>53</v>
      </c>
      <c r="H13" s="26">
        <f t="shared" si="1"/>
        <v>263.39285714285717</v>
      </c>
      <c r="I13" s="26"/>
      <c r="J13" s="26">
        <f>IF(I13=0,,($I$9-I13)*$I$7*100/$I$9)</f>
        <v>0</v>
      </c>
      <c r="K13" s="26">
        <v>49</v>
      </c>
      <c r="L13" s="26">
        <f t="shared" si="2"/>
        <v>244.79166666666666</v>
      </c>
      <c r="M13" s="26">
        <v>3</v>
      </c>
      <c r="N13" s="26">
        <f>IF(M13=0,,($M$9-M13)*$M$7*100/$M$9)</f>
        <v>80</v>
      </c>
      <c r="O13" s="26">
        <v>3</v>
      </c>
      <c r="P13" s="26">
        <f>100/2</f>
        <v>50</v>
      </c>
      <c r="Q13" s="26"/>
      <c r="R13" s="26">
        <f t="shared" si="3"/>
        <v>0</v>
      </c>
      <c r="S13" s="26"/>
      <c r="T13" s="26">
        <f t="shared" si="4"/>
        <v>0</v>
      </c>
      <c r="U13" s="26"/>
      <c r="V13" s="26">
        <f t="shared" si="5"/>
        <v>0</v>
      </c>
      <c r="W13" s="26"/>
      <c r="X13" s="26">
        <f t="shared" si="6"/>
        <v>0</v>
      </c>
      <c r="Y13" s="31">
        <f t="shared" si="7"/>
        <v>638.18452380952385</v>
      </c>
      <c r="Z13" s="26">
        <f t="shared" si="8"/>
        <v>3</v>
      </c>
    </row>
    <row r="14" spans="1:26" x14ac:dyDescent="0.2">
      <c r="A14" s="29">
        <f t="shared" si="9"/>
        <v>4</v>
      </c>
      <c r="B14" s="16" t="s">
        <v>91</v>
      </c>
      <c r="C14" s="16" t="s">
        <v>160</v>
      </c>
      <c r="D14" s="26" t="s">
        <v>94</v>
      </c>
      <c r="E14" s="17"/>
      <c r="F14" s="26">
        <f t="shared" si="0"/>
        <v>0</v>
      </c>
      <c r="G14" s="17">
        <v>58</v>
      </c>
      <c r="H14" s="26">
        <f t="shared" si="1"/>
        <v>241.07142857142858</v>
      </c>
      <c r="I14" s="17"/>
      <c r="J14" s="26">
        <f>IF(I14=0,,($I$9-I14)*$I$7*100/$I$9)</f>
        <v>0</v>
      </c>
      <c r="K14" s="17"/>
      <c r="L14" s="26">
        <f t="shared" si="2"/>
        <v>0</v>
      </c>
      <c r="M14" s="17"/>
      <c r="N14" s="26">
        <f>IF(M14=0,,($M$9-M14)*$M$7*100/$M$9)</f>
        <v>0</v>
      </c>
      <c r="O14" s="17">
        <v>1</v>
      </c>
      <c r="P14" s="26">
        <f>IF(O14=0,,($O$9-O14)*$O$7*100/$O$9)</f>
        <v>200</v>
      </c>
      <c r="Q14" s="17"/>
      <c r="R14" s="26">
        <f t="shared" si="3"/>
        <v>0</v>
      </c>
      <c r="S14" s="17">
        <v>60</v>
      </c>
      <c r="T14" s="26">
        <f t="shared" si="4"/>
        <v>162.92134831460675</v>
      </c>
      <c r="U14" s="17"/>
      <c r="V14" s="26">
        <f t="shared" si="5"/>
        <v>0</v>
      </c>
      <c r="W14" s="17"/>
      <c r="X14" s="26">
        <f t="shared" si="6"/>
        <v>0</v>
      </c>
      <c r="Y14" s="31">
        <f t="shared" si="7"/>
        <v>603.99277688603524</v>
      </c>
      <c r="Z14" s="26">
        <f t="shared" si="8"/>
        <v>4</v>
      </c>
    </row>
    <row r="15" spans="1:26" x14ac:dyDescent="0.2">
      <c r="A15" s="29">
        <v>5</v>
      </c>
      <c r="B15" s="16" t="s">
        <v>161</v>
      </c>
      <c r="C15" s="16" t="s">
        <v>162</v>
      </c>
      <c r="D15" s="16" t="s">
        <v>94</v>
      </c>
      <c r="E15" s="26"/>
      <c r="F15" s="26">
        <f t="shared" si="0"/>
        <v>0</v>
      </c>
      <c r="G15" s="26">
        <v>64</v>
      </c>
      <c r="H15" s="26">
        <f t="shared" si="1"/>
        <v>214.28571428571428</v>
      </c>
      <c r="I15" s="26"/>
      <c r="J15" s="26">
        <f>IF(I15=0,,($I$9-I15)*$I$7*100/$I$9)</f>
        <v>0</v>
      </c>
      <c r="K15" s="26"/>
      <c r="L15" s="26">
        <f t="shared" si="2"/>
        <v>0</v>
      </c>
      <c r="M15" s="26"/>
      <c r="N15" s="26">
        <f>IF(M15=0,,($M$9-M15)*$M$7*100/$M$9)</f>
        <v>0</v>
      </c>
      <c r="O15" s="26"/>
      <c r="P15" s="26">
        <f>IF(O15=0,,($O$9-O15)*$O$7*100/$O$9)</f>
        <v>0</v>
      </c>
      <c r="Q15" s="26"/>
      <c r="R15" s="26">
        <f t="shared" si="3"/>
        <v>0</v>
      </c>
      <c r="S15" s="26"/>
      <c r="T15" s="26">
        <f t="shared" si="4"/>
        <v>0</v>
      </c>
      <c r="U15" s="26"/>
      <c r="V15" s="26">
        <f t="shared" si="5"/>
        <v>0</v>
      </c>
      <c r="W15" s="26"/>
      <c r="X15" s="26">
        <f t="shared" si="6"/>
        <v>0</v>
      </c>
      <c r="Y15" s="31">
        <f t="shared" si="7"/>
        <v>214.28571428571428</v>
      </c>
      <c r="Z15" s="26">
        <f t="shared" si="8"/>
        <v>5</v>
      </c>
    </row>
    <row r="16" spans="1:26" x14ac:dyDescent="0.2">
      <c r="A16" s="29">
        <v>6</v>
      </c>
      <c r="B16" s="16" t="s">
        <v>143</v>
      </c>
      <c r="C16" s="16" t="s">
        <v>178</v>
      </c>
      <c r="D16" s="16" t="s">
        <v>94</v>
      </c>
      <c r="E16" s="26"/>
      <c r="F16" s="26">
        <f t="shared" si="0"/>
        <v>0</v>
      </c>
      <c r="G16" s="26"/>
      <c r="H16" s="26">
        <f t="shared" si="1"/>
        <v>0</v>
      </c>
      <c r="I16" s="26">
        <v>1</v>
      </c>
      <c r="J16" s="26">
        <f>50</f>
        <v>50</v>
      </c>
      <c r="K16" s="26"/>
      <c r="L16" s="26">
        <f t="shared" si="2"/>
        <v>0</v>
      </c>
      <c r="M16" s="26">
        <v>5</v>
      </c>
      <c r="N16" s="26">
        <f>80/2</f>
        <v>40</v>
      </c>
      <c r="O16" s="26"/>
      <c r="P16" s="26">
        <f>IF(O16=0,,($O$9-O16)*$O$7*100/$O$9)</f>
        <v>0</v>
      </c>
      <c r="Q16" s="26"/>
      <c r="R16" s="26">
        <f t="shared" si="3"/>
        <v>0</v>
      </c>
      <c r="S16" s="26"/>
      <c r="T16" s="26">
        <f t="shared" si="4"/>
        <v>0</v>
      </c>
      <c r="U16" s="26"/>
      <c r="V16" s="26">
        <f t="shared" si="5"/>
        <v>0</v>
      </c>
      <c r="W16" s="26"/>
      <c r="X16" s="26">
        <f t="shared" si="6"/>
        <v>0</v>
      </c>
      <c r="Y16" s="31">
        <f t="shared" si="7"/>
        <v>90</v>
      </c>
      <c r="Z16" s="26">
        <f t="shared" si="8"/>
        <v>6</v>
      </c>
    </row>
    <row r="17" spans="1:26" x14ac:dyDescent="0.2">
      <c r="A17" s="30">
        <v>7</v>
      </c>
      <c r="B17" s="17" t="s">
        <v>367</v>
      </c>
      <c r="C17" s="17" t="s">
        <v>368</v>
      </c>
      <c r="D17" s="17" t="s">
        <v>360</v>
      </c>
      <c r="E17" s="32"/>
      <c r="F17" s="26">
        <f t="shared" si="0"/>
        <v>0</v>
      </c>
      <c r="G17" s="32"/>
      <c r="H17" s="26">
        <f t="shared" si="1"/>
        <v>0</v>
      </c>
      <c r="I17" s="32"/>
      <c r="J17" s="26">
        <f>IF(I17=0,,($I$9-I17)*$I$7*100/$I$9)</f>
        <v>0</v>
      </c>
      <c r="K17" s="32"/>
      <c r="L17" s="26">
        <f t="shared" si="2"/>
        <v>0</v>
      </c>
      <c r="M17" s="32">
        <v>3</v>
      </c>
      <c r="N17" s="26">
        <f>IF(M17=0,,($M$9-M17)*$M$7*100/$M$9)</f>
        <v>80</v>
      </c>
      <c r="O17" s="32"/>
      <c r="P17" s="26">
        <f>IF(O17=0,,($O$9-O17)*$O$7*100/$O$9)</f>
        <v>0</v>
      </c>
      <c r="Q17" s="32"/>
      <c r="R17" s="26">
        <f t="shared" si="3"/>
        <v>0</v>
      </c>
      <c r="S17" s="32"/>
      <c r="T17" s="26">
        <f t="shared" si="4"/>
        <v>0</v>
      </c>
      <c r="U17" s="32"/>
      <c r="V17" s="26">
        <f>IF(U17=0,,($U$9-U17)*$U$7*100/$U$9)</f>
        <v>0</v>
      </c>
      <c r="W17" s="32"/>
      <c r="X17" s="26">
        <f t="shared" si="6"/>
        <v>0</v>
      </c>
      <c r="Y17" s="31">
        <f t="shared" si="7"/>
        <v>80</v>
      </c>
      <c r="Z17" s="26">
        <f t="shared" si="8"/>
        <v>7</v>
      </c>
    </row>
    <row r="18" spans="1:26" x14ac:dyDescent="0.2">
      <c r="A18" s="7"/>
      <c r="B18" s="17"/>
      <c r="C18" s="17"/>
      <c r="D18" s="17"/>
      <c r="E18" s="17"/>
      <c r="F18" s="17">
        <f>IF(E18=0,,$E$9+1-E18)</f>
        <v>0</v>
      </c>
      <c r="G18" s="17"/>
      <c r="H18" s="26">
        <f t="shared" ref="H18:H20" si="10">IF(G18=0,,($G$9-G18)*$G$7*100/$G$9)</f>
        <v>0</v>
      </c>
      <c r="I18" s="17"/>
      <c r="J18" s="26">
        <f>IF(I18=0,,($I$9-I18)*$I$7*100/$I$9)</f>
        <v>0</v>
      </c>
      <c r="K18" s="17"/>
      <c r="L18" s="26">
        <f t="shared" ref="L18:L20" si="11">IF(K18=0,,($K$9-K18)*$K$7*100/$K$9)</f>
        <v>0</v>
      </c>
      <c r="M18" s="17"/>
      <c r="N18" s="26">
        <f>IF(M18=0,,($M$9-M18)*$M$7*100/$M$9)</f>
        <v>0</v>
      </c>
      <c r="O18" s="17"/>
      <c r="P18" s="26">
        <f t="shared" ref="P18:P19" si="12">IF(O18=0,,($O$9-O18)*$O$7*100/$O$9)</f>
        <v>0</v>
      </c>
      <c r="Q18" s="17"/>
      <c r="R18" s="26">
        <f t="shared" ref="R18:R20" si="13">IF(Q18=0,,($Q$9-Q18)*$Q$7*100/$Q$9)</f>
        <v>0</v>
      </c>
      <c r="S18" s="17"/>
      <c r="T18" s="26">
        <f t="shared" ref="T18:T20" si="14">IF(S18=0,,($S$9-S18)*$S$7*100/$S$9)</f>
        <v>0</v>
      </c>
      <c r="U18" s="17"/>
      <c r="V18" s="26">
        <f>IF(U18=0,,($U$9-U18)*$U$7*100/$U$9)</f>
        <v>0</v>
      </c>
      <c r="W18" s="17"/>
      <c r="X18" s="26">
        <f t="shared" ref="X18:X20" si="15">IF(W18=0,,($W$9-W18)*$W$7*100/$W$9)</f>
        <v>0</v>
      </c>
      <c r="Y18" s="31">
        <f t="shared" ref="Y18:Y20" si="16">SUM(F18,H18,L18,J18,N18,P18,R18,T18,V18,X18)</f>
        <v>0</v>
      </c>
      <c r="Z18" s="16"/>
    </row>
    <row r="19" spans="1:26" x14ac:dyDescent="0.2">
      <c r="A19" s="7"/>
      <c r="B19" s="17"/>
      <c r="C19" s="17"/>
      <c r="D19" s="17"/>
      <c r="E19" s="17"/>
      <c r="F19" s="17">
        <f>IF(E19=0,,$E$9+1-E19)</f>
        <v>0</v>
      </c>
      <c r="G19" s="17"/>
      <c r="H19" s="26">
        <f t="shared" si="10"/>
        <v>0</v>
      </c>
      <c r="I19" s="17"/>
      <c r="J19" s="26">
        <f>IF(I19=0,,($I$9-I19)*$I$7*100/$I$9)</f>
        <v>0</v>
      </c>
      <c r="K19" s="17"/>
      <c r="L19" s="26">
        <f t="shared" si="11"/>
        <v>0</v>
      </c>
      <c r="M19" s="17"/>
      <c r="N19" s="26">
        <f>IF(M19=0,,($M$9-M19)*$M$7*100/$M$9)</f>
        <v>0</v>
      </c>
      <c r="O19" s="17"/>
      <c r="P19" s="26">
        <f t="shared" si="12"/>
        <v>0</v>
      </c>
      <c r="Q19" s="17"/>
      <c r="R19" s="26">
        <f t="shared" si="13"/>
        <v>0</v>
      </c>
      <c r="S19" s="17"/>
      <c r="T19" s="26">
        <f t="shared" si="14"/>
        <v>0</v>
      </c>
      <c r="U19" s="17"/>
      <c r="V19" s="26">
        <f>IF(U19=0,,($U$9-U19)*$U$7*100/$U$9)</f>
        <v>0</v>
      </c>
      <c r="W19" s="17"/>
      <c r="X19" s="26">
        <f t="shared" si="15"/>
        <v>0</v>
      </c>
      <c r="Y19" s="31">
        <f t="shared" si="16"/>
        <v>0</v>
      </c>
      <c r="Z19" s="16"/>
    </row>
    <row r="20" spans="1:26" x14ac:dyDescent="0.2">
      <c r="A20" s="7"/>
      <c r="B20" s="8"/>
      <c r="C20" s="8"/>
      <c r="D20" s="8"/>
      <c r="E20" s="8"/>
      <c r="F20" s="8">
        <f>IF(E20=0,,$E$9+1-E20)</f>
        <v>0</v>
      </c>
      <c r="G20" s="8"/>
      <c r="H20" s="26">
        <f t="shared" si="10"/>
        <v>0</v>
      </c>
      <c r="I20" s="8"/>
      <c r="J20" s="26">
        <f>IF(I20=0,,($I$9-I20)*$I$7*100/$I$9)</f>
        <v>0</v>
      </c>
      <c r="K20" s="8"/>
      <c r="L20" s="26">
        <f t="shared" si="11"/>
        <v>0</v>
      </c>
      <c r="M20" s="8"/>
      <c r="N20" s="10">
        <f>IF(M20=0,,($M$9-M20)*$M$7*100/$M$9)</f>
        <v>0</v>
      </c>
      <c r="O20" s="8"/>
      <c r="P20" s="10">
        <f>IF(O20=0,,($M$9-O20)*$M$7*100/$M$9)</f>
        <v>0</v>
      </c>
      <c r="Q20" s="8"/>
      <c r="R20" s="26">
        <f t="shared" si="13"/>
        <v>0</v>
      </c>
      <c r="S20" s="8"/>
      <c r="T20" s="26">
        <f t="shared" si="14"/>
        <v>0</v>
      </c>
      <c r="U20" s="8"/>
      <c r="V20" s="26">
        <f>IF(U20=0,,($U$9-U20)*$U$7*100/$U$9)</f>
        <v>0</v>
      </c>
      <c r="W20" s="8"/>
      <c r="X20" s="26">
        <f t="shared" si="15"/>
        <v>0</v>
      </c>
      <c r="Y20" s="31">
        <f t="shared" si="16"/>
        <v>0</v>
      </c>
      <c r="Z20" s="6"/>
    </row>
    <row r="21" spans="1:26" x14ac:dyDescent="0.2">
      <c r="A21" s="7"/>
      <c r="B21" s="8"/>
      <c r="C21" s="8"/>
      <c r="D21" s="8"/>
      <c r="E21" s="8"/>
      <c r="F21" s="8">
        <f>IF(E21=0,,$E$9+1-E21)</f>
        <v>0</v>
      </c>
      <c r="G21" s="8"/>
      <c r="H21" s="26">
        <f t="shared" ref="H21" si="17">IF(G21=0,,($G$9-G21)*$G$7*100/$G$9)</f>
        <v>0</v>
      </c>
      <c r="I21" s="8"/>
      <c r="J21" s="10">
        <f>IF(I21=0,,($I$9-I21)*$I$7*100/$I$9)</f>
        <v>0</v>
      </c>
      <c r="K21" s="8"/>
      <c r="L21" s="26">
        <f t="shared" ref="L21" si="18">IF(K21=0,,($K$9-K21)*$K$7*100/$K$9)</f>
        <v>0</v>
      </c>
      <c r="M21" s="8"/>
      <c r="N21" s="10">
        <f>IF(M21=0,,($M$9-M21)*$M$7*100/$M$9)</f>
        <v>0</v>
      </c>
      <c r="O21" s="8"/>
      <c r="P21" s="10">
        <f>IF(O21=0,,($M$9-O21)*$M$7*100/$M$9)</f>
        <v>0</v>
      </c>
      <c r="Q21" s="8"/>
      <c r="R21" s="26">
        <f t="shared" ref="R21" si="19">IF(Q21=0,,($Q$9-Q21)*$Q$7*100/$Q$9)</f>
        <v>0</v>
      </c>
      <c r="S21" s="8"/>
      <c r="T21" s="26">
        <f t="shared" ref="T21" si="20">IF(S21=0,,($S$9-S21)*$S$7*100/$S$9)</f>
        <v>0</v>
      </c>
      <c r="U21" s="8"/>
      <c r="V21" s="26">
        <f>IF(U21=0,,($U$9-U21)*$U$7*100/$U$9)</f>
        <v>0</v>
      </c>
      <c r="W21" s="8"/>
      <c r="X21" s="26">
        <f t="shared" ref="X21" si="21">IF(W21=0,,($W$9-W21)*$W$7*100/$W$9)</f>
        <v>0</v>
      </c>
      <c r="Y21" s="31">
        <f t="shared" ref="Y21:Y33" si="22">SUM(F21,H21,L21,J21,N21,P21,R21,T21,V21,X21)</f>
        <v>0</v>
      </c>
      <c r="Z21" s="6"/>
    </row>
    <row r="22" spans="1:26" x14ac:dyDescent="0.2">
      <c r="A22" s="7"/>
      <c r="B22" s="8"/>
      <c r="C22" s="8"/>
      <c r="D22" s="8"/>
      <c r="E22" s="8"/>
      <c r="F22" s="8">
        <f t="shared" ref="F22:F33" si="23">IF(E22=0,,$E$9+1-E22)</f>
        <v>0</v>
      </c>
      <c r="G22" s="8"/>
      <c r="H22" s="26">
        <f t="shared" ref="H22:H30" si="24">IF(G22=0,,($G$9-G22)*$G$7*100/$G$9)</f>
        <v>0</v>
      </c>
      <c r="I22" s="8"/>
      <c r="J22" s="10">
        <f t="shared" ref="J22:J33" si="25">IF(I22=0,,($I$9-I22)*$I$7*100/$I$9)</f>
        <v>0</v>
      </c>
      <c r="K22" s="8"/>
      <c r="L22" s="26">
        <f t="shared" ref="L22:L27" si="26">IF(K22=0,,($K$9-K22)*$K$7*100/$K$9)</f>
        <v>0</v>
      </c>
      <c r="M22" s="8"/>
      <c r="N22" s="10">
        <f t="shared" ref="N22:N33" si="27">IF(M22=0,,($M$9-M22)*$M$7*100/$M$9)</f>
        <v>0</v>
      </c>
      <c r="O22" s="8"/>
      <c r="P22" s="10">
        <f t="shared" ref="P22:P33" si="28">IF(O22=0,,($M$9-O22)*$M$7*100/$M$9)</f>
        <v>0</v>
      </c>
      <c r="Q22" s="8"/>
      <c r="R22" s="26">
        <f t="shared" ref="R22:R33" si="29">IF(Q22=0,,($Q$9-Q22)*$Q$7*100/$Q$9)</f>
        <v>0</v>
      </c>
      <c r="S22" s="8"/>
      <c r="T22" s="26">
        <f t="shared" ref="T22:T25" si="30">IF(S22=0,,($S$9-S22)*$S$7*100/$S$9)</f>
        <v>0</v>
      </c>
      <c r="U22" s="8"/>
      <c r="V22" s="26">
        <f t="shared" ref="V22:V33" si="31">IF(U22=0,,($U$9-U22)*$U$7*100/$U$9)</f>
        <v>0</v>
      </c>
      <c r="W22" s="8"/>
      <c r="X22" s="26">
        <f t="shared" ref="X22:X27" si="32">IF(W22=0,,($W$9-W22)*$W$7*100/$W$9)</f>
        <v>0</v>
      </c>
      <c r="Y22" s="31">
        <f t="shared" si="22"/>
        <v>0</v>
      </c>
      <c r="Z22" s="6"/>
    </row>
    <row r="23" spans="1:26" x14ac:dyDescent="0.2">
      <c r="A23" s="8"/>
      <c r="B23" s="6"/>
      <c r="C23" s="6"/>
      <c r="D23" s="8"/>
      <c r="E23" s="8"/>
      <c r="F23" s="8">
        <f t="shared" si="23"/>
        <v>0</v>
      </c>
      <c r="G23" s="8"/>
      <c r="H23" s="26">
        <f t="shared" si="24"/>
        <v>0</v>
      </c>
      <c r="I23" s="8"/>
      <c r="J23" s="10">
        <f t="shared" si="25"/>
        <v>0</v>
      </c>
      <c r="K23" s="8"/>
      <c r="L23" s="26">
        <f t="shared" si="26"/>
        <v>0</v>
      </c>
      <c r="M23" s="8"/>
      <c r="N23" s="10">
        <f t="shared" si="27"/>
        <v>0</v>
      </c>
      <c r="O23" s="8"/>
      <c r="P23" s="10">
        <f t="shared" si="28"/>
        <v>0</v>
      </c>
      <c r="Q23" s="8"/>
      <c r="R23" s="26">
        <f t="shared" si="29"/>
        <v>0</v>
      </c>
      <c r="S23" s="8"/>
      <c r="T23" s="26">
        <f t="shared" si="30"/>
        <v>0</v>
      </c>
      <c r="U23" s="8"/>
      <c r="V23" s="26">
        <f t="shared" si="31"/>
        <v>0</v>
      </c>
      <c r="W23" s="8"/>
      <c r="X23" s="26">
        <f t="shared" si="32"/>
        <v>0</v>
      </c>
      <c r="Y23" s="31">
        <f t="shared" si="22"/>
        <v>0</v>
      </c>
      <c r="Z23" s="6"/>
    </row>
    <row r="24" spans="1:26" x14ac:dyDescent="0.2">
      <c r="A24" s="7"/>
      <c r="B24" s="8"/>
      <c r="C24" s="8"/>
      <c r="D24" s="8"/>
      <c r="E24" s="8"/>
      <c r="F24" s="8">
        <f t="shared" si="23"/>
        <v>0</v>
      </c>
      <c r="G24" s="8"/>
      <c r="H24" s="26">
        <f t="shared" si="24"/>
        <v>0</v>
      </c>
      <c r="I24" s="8"/>
      <c r="J24" s="10">
        <f t="shared" si="25"/>
        <v>0</v>
      </c>
      <c r="K24" s="8"/>
      <c r="L24" s="26">
        <f t="shared" si="26"/>
        <v>0</v>
      </c>
      <c r="M24" s="8"/>
      <c r="N24" s="10">
        <f t="shared" si="27"/>
        <v>0</v>
      </c>
      <c r="O24" s="8"/>
      <c r="P24" s="10">
        <f t="shared" si="28"/>
        <v>0</v>
      </c>
      <c r="Q24" s="8"/>
      <c r="R24" s="26">
        <f t="shared" si="29"/>
        <v>0</v>
      </c>
      <c r="S24" s="8"/>
      <c r="T24" s="26">
        <f t="shared" si="30"/>
        <v>0</v>
      </c>
      <c r="U24" s="8"/>
      <c r="V24" s="26">
        <f t="shared" si="31"/>
        <v>0</v>
      </c>
      <c r="W24" s="8"/>
      <c r="X24" s="26">
        <f t="shared" si="32"/>
        <v>0</v>
      </c>
      <c r="Y24" s="31">
        <f t="shared" si="22"/>
        <v>0</v>
      </c>
      <c r="Z24" s="6"/>
    </row>
    <row r="25" spans="1:26" x14ac:dyDescent="0.2">
      <c r="A25" s="5"/>
      <c r="B25" s="6"/>
      <c r="C25" s="6"/>
      <c r="D25" s="8"/>
      <c r="E25" s="6"/>
      <c r="F25" s="6">
        <f t="shared" si="23"/>
        <v>0</v>
      </c>
      <c r="G25" s="6"/>
      <c r="H25" s="26">
        <f t="shared" si="24"/>
        <v>0</v>
      </c>
      <c r="I25" s="6"/>
      <c r="J25" s="10">
        <f t="shared" si="25"/>
        <v>0</v>
      </c>
      <c r="K25" s="6"/>
      <c r="L25" s="26">
        <f t="shared" si="26"/>
        <v>0</v>
      </c>
      <c r="M25" s="6"/>
      <c r="N25" s="10">
        <f t="shared" si="27"/>
        <v>0</v>
      </c>
      <c r="O25" s="6"/>
      <c r="P25" s="10">
        <f t="shared" si="28"/>
        <v>0</v>
      </c>
      <c r="Q25" s="6"/>
      <c r="R25" s="26">
        <f t="shared" si="29"/>
        <v>0</v>
      </c>
      <c r="S25" s="6"/>
      <c r="T25" s="26">
        <f t="shared" si="30"/>
        <v>0</v>
      </c>
      <c r="U25" s="6"/>
      <c r="V25" s="26">
        <f t="shared" si="31"/>
        <v>0</v>
      </c>
      <c r="W25" s="6"/>
      <c r="X25" s="26">
        <f t="shared" si="32"/>
        <v>0</v>
      </c>
      <c r="Y25" s="31">
        <f t="shared" si="22"/>
        <v>0</v>
      </c>
      <c r="Z25" s="6"/>
    </row>
    <row r="26" spans="1:26" x14ac:dyDescent="0.2">
      <c r="A26" s="7"/>
      <c r="B26" s="8"/>
      <c r="C26" s="8"/>
      <c r="D26" s="8"/>
      <c r="E26" s="8"/>
      <c r="F26" s="8">
        <f t="shared" si="23"/>
        <v>0</v>
      </c>
      <c r="G26" s="8"/>
      <c r="H26" s="26">
        <f t="shared" si="24"/>
        <v>0</v>
      </c>
      <c r="I26" s="8"/>
      <c r="J26" s="10">
        <f t="shared" si="25"/>
        <v>0</v>
      </c>
      <c r="K26" s="8"/>
      <c r="L26" s="26">
        <f t="shared" si="26"/>
        <v>0</v>
      </c>
      <c r="M26" s="8"/>
      <c r="N26" s="10">
        <f t="shared" si="27"/>
        <v>0</v>
      </c>
      <c r="O26" s="8"/>
      <c r="P26" s="10">
        <f t="shared" si="28"/>
        <v>0</v>
      </c>
      <c r="Q26" s="8"/>
      <c r="R26" s="26">
        <f t="shared" si="29"/>
        <v>0</v>
      </c>
      <c r="S26" s="8"/>
      <c r="T26" s="10">
        <f t="shared" ref="T26:T33" si="33">IF(S26=0,,($M$9-S26)*$M$7*100/$M$9)</f>
        <v>0</v>
      </c>
      <c r="U26" s="8"/>
      <c r="V26" s="26">
        <f t="shared" si="31"/>
        <v>0</v>
      </c>
      <c r="W26" s="8"/>
      <c r="X26" s="26">
        <f t="shared" si="32"/>
        <v>0</v>
      </c>
      <c r="Y26" s="31">
        <f t="shared" si="22"/>
        <v>0</v>
      </c>
      <c r="Z26" s="6"/>
    </row>
    <row r="27" spans="1:26" x14ac:dyDescent="0.2">
      <c r="A27" s="7"/>
      <c r="B27" s="8"/>
      <c r="C27" s="8"/>
      <c r="D27" s="8"/>
      <c r="E27" s="8"/>
      <c r="F27" s="8">
        <f t="shared" si="23"/>
        <v>0</v>
      </c>
      <c r="G27" s="8"/>
      <c r="H27" s="26">
        <f t="shared" si="24"/>
        <v>0</v>
      </c>
      <c r="I27" s="8"/>
      <c r="J27" s="10">
        <f t="shared" si="25"/>
        <v>0</v>
      </c>
      <c r="K27" s="8"/>
      <c r="L27" s="26">
        <f t="shared" si="26"/>
        <v>0</v>
      </c>
      <c r="M27" s="8"/>
      <c r="N27" s="10">
        <f t="shared" si="27"/>
        <v>0</v>
      </c>
      <c r="O27" s="8"/>
      <c r="P27" s="10">
        <f t="shared" si="28"/>
        <v>0</v>
      </c>
      <c r="Q27" s="8"/>
      <c r="R27" s="26">
        <f t="shared" si="29"/>
        <v>0</v>
      </c>
      <c r="S27" s="8"/>
      <c r="T27" s="10">
        <f t="shared" si="33"/>
        <v>0</v>
      </c>
      <c r="U27" s="8"/>
      <c r="V27" s="26">
        <f t="shared" si="31"/>
        <v>0</v>
      </c>
      <c r="W27" s="8"/>
      <c r="X27" s="26">
        <f t="shared" si="32"/>
        <v>0</v>
      </c>
      <c r="Y27" s="31">
        <f t="shared" si="22"/>
        <v>0</v>
      </c>
      <c r="Z27" s="6"/>
    </row>
    <row r="28" spans="1:26" x14ac:dyDescent="0.2">
      <c r="A28" s="7"/>
      <c r="B28" s="8"/>
      <c r="C28" s="8"/>
      <c r="D28" s="8"/>
      <c r="E28" s="8"/>
      <c r="F28" s="8">
        <f t="shared" si="23"/>
        <v>0</v>
      </c>
      <c r="G28" s="8"/>
      <c r="H28" s="26">
        <f t="shared" si="24"/>
        <v>0</v>
      </c>
      <c r="I28" s="8"/>
      <c r="J28" s="10">
        <f t="shared" si="25"/>
        <v>0</v>
      </c>
      <c r="K28" s="8"/>
      <c r="L28" s="26">
        <f t="shared" ref="L28:L33" si="34">IF(K28=0,,($K$9-K28)*$K$7*100/$K$9)</f>
        <v>0</v>
      </c>
      <c r="M28" s="8"/>
      <c r="N28" s="10">
        <f t="shared" si="27"/>
        <v>0</v>
      </c>
      <c r="O28" s="8"/>
      <c r="P28" s="10">
        <f t="shared" si="28"/>
        <v>0</v>
      </c>
      <c r="Q28" s="8"/>
      <c r="R28" s="26">
        <f t="shared" si="29"/>
        <v>0</v>
      </c>
      <c r="S28" s="8"/>
      <c r="T28" s="10">
        <f t="shared" si="33"/>
        <v>0</v>
      </c>
      <c r="U28" s="8"/>
      <c r="V28" s="26">
        <f t="shared" si="31"/>
        <v>0</v>
      </c>
      <c r="W28" s="8"/>
      <c r="X28" s="10">
        <f t="shared" ref="X28:X33" si="35">IF(W28=0,,($M$9-W28)*$M$7*100/$M$9)</f>
        <v>0</v>
      </c>
      <c r="Y28" s="31">
        <f t="shared" si="22"/>
        <v>0</v>
      </c>
      <c r="Z28" s="6"/>
    </row>
    <row r="29" spans="1:26" x14ac:dyDescent="0.2">
      <c r="A29" s="7"/>
      <c r="B29" s="8"/>
      <c r="C29" s="8"/>
      <c r="D29" s="8"/>
      <c r="E29" s="8"/>
      <c r="F29" s="8">
        <f t="shared" si="23"/>
        <v>0</v>
      </c>
      <c r="G29" s="8"/>
      <c r="H29" s="26">
        <f t="shared" si="24"/>
        <v>0</v>
      </c>
      <c r="I29" s="8"/>
      <c r="J29" s="10">
        <f t="shared" si="25"/>
        <v>0</v>
      </c>
      <c r="K29" s="8"/>
      <c r="L29" s="26">
        <f t="shared" si="34"/>
        <v>0</v>
      </c>
      <c r="M29" s="8"/>
      <c r="N29" s="10">
        <f t="shared" si="27"/>
        <v>0</v>
      </c>
      <c r="O29" s="8"/>
      <c r="P29" s="10">
        <f t="shared" si="28"/>
        <v>0</v>
      </c>
      <c r="Q29" s="8"/>
      <c r="R29" s="26">
        <f t="shared" si="29"/>
        <v>0</v>
      </c>
      <c r="S29" s="8"/>
      <c r="T29" s="10">
        <f t="shared" si="33"/>
        <v>0</v>
      </c>
      <c r="U29" s="8"/>
      <c r="V29" s="26">
        <f t="shared" si="31"/>
        <v>0</v>
      </c>
      <c r="W29" s="8"/>
      <c r="X29" s="10">
        <f t="shared" si="35"/>
        <v>0</v>
      </c>
      <c r="Y29" s="31">
        <f t="shared" si="22"/>
        <v>0</v>
      </c>
      <c r="Z29" s="6"/>
    </row>
    <row r="30" spans="1:26" x14ac:dyDescent="0.2">
      <c r="A30" s="7"/>
      <c r="B30" s="8"/>
      <c r="C30" s="8"/>
      <c r="D30" s="8"/>
      <c r="E30" s="8"/>
      <c r="F30" s="8">
        <f t="shared" si="23"/>
        <v>0</v>
      </c>
      <c r="G30" s="8"/>
      <c r="H30" s="26">
        <f t="shared" si="24"/>
        <v>0</v>
      </c>
      <c r="I30" s="8"/>
      <c r="J30" s="10">
        <f t="shared" si="25"/>
        <v>0</v>
      </c>
      <c r="K30" s="8"/>
      <c r="L30" s="26">
        <f t="shared" si="34"/>
        <v>0</v>
      </c>
      <c r="M30" s="8"/>
      <c r="N30" s="10">
        <f t="shared" si="27"/>
        <v>0</v>
      </c>
      <c r="O30" s="8"/>
      <c r="P30" s="10">
        <f t="shared" si="28"/>
        <v>0</v>
      </c>
      <c r="Q30" s="8"/>
      <c r="R30" s="26">
        <f t="shared" si="29"/>
        <v>0</v>
      </c>
      <c r="S30" s="8"/>
      <c r="T30" s="10">
        <f t="shared" si="33"/>
        <v>0</v>
      </c>
      <c r="U30" s="8"/>
      <c r="V30" s="26">
        <f t="shared" si="31"/>
        <v>0</v>
      </c>
      <c r="W30" s="8"/>
      <c r="X30" s="10">
        <f t="shared" si="35"/>
        <v>0</v>
      </c>
      <c r="Y30" s="31">
        <f t="shared" si="22"/>
        <v>0</v>
      </c>
      <c r="Z30" s="6"/>
    </row>
    <row r="31" spans="1:26" x14ac:dyDescent="0.2">
      <c r="A31" s="7"/>
      <c r="B31" s="8"/>
      <c r="C31" s="8"/>
      <c r="D31" s="8"/>
      <c r="E31" s="8"/>
      <c r="F31" s="8">
        <f t="shared" si="23"/>
        <v>0</v>
      </c>
      <c r="G31" s="8"/>
      <c r="H31" s="8">
        <f t="shared" ref="H31:H33" si="36">IF(G31=0,,$E$9+1-G31)</f>
        <v>0</v>
      </c>
      <c r="I31" s="8"/>
      <c r="J31" s="10">
        <f t="shared" si="25"/>
        <v>0</v>
      </c>
      <c r="K31" s="8"/>
      <c r="L31" s="26">
        <f t="shared" si="34"/>
        <v>0</v>
      </c>
      <c r="M31" s="8"/>
      <c r="N31" s="10">
        <f t="shared" si="27"/>
        <v>0</v>
      </c>
      <c r="O31" s="8"/>
      <c r="P31" s="10">
        <f t="shared" si="28"/>
        <v>0</v>
      </c>
      <c r="Q31" s="8"/>
      <c r="R31" s="26">
        <f t="shared" si="29"/>
        <v>0</v>
      </c>
      <c r="S31" s="8"/>
      <c r="T31" s="10">
        <f t="shared" si="33"/>
        <v>0</v>
      </c>
      <c r="U31" s="8"/>
      <c r="V31" s="26">
        <f t="shared" si="31"/>
        <v>0</v>
      </c>
      <c r="W31" s="8"/>
      <c r="X31" s="10">
        <f t="shared" si="35"/>
        <v>0</v>
      </c>
      <c r="Y31" s="31">
        <f t="shared" si="22"/>
        <v>0</v>
      </c>
      <c r="Z31" s="6"/>
    </row>
    <row r="32" spans="1:26" x14ac:dyDescent="0.2">
      <c r="A32" s="7"/>
      <c r="B32" s="8"/>
      <c r="C32" s="8"/>
      <c r="D32" s="8"/>
      <c r="E32" s="8"/>
      <c r="F32" s="8">
        <f t="shared" si="23"/>
        <v>0</v>
      </c>
      <c r="G32" s="8"/>
      <c r="H32" s="8">
        <f t="shared" si="36"/>
        <v>0</v>
      </c>
      <c r="I32" s="8"/>
      <c r="J32" s="10">
        <f t="shared" si="25"/>
        <v>0</v>
      </c>
      <c r="K32" s="8"/>
      <c r="L32" s="26">
        <f t="shared" si="34"/>
        <v>0</v>
      </c>
      <c r="M32" s="8"/>
      <c r="N32" s="10">
        <f t="shared" si="27"/>
        <v>0</v>
      </c>
      <c r="O32" s="8"/>
      <c r="P32" s="10">
        <f t="shared" si="28"/>
        <v>0</v>
      </c>
      <c r="Q32" s="8"/>
      <c r="R32" s="26">
        <f t="shared" si="29"/>
        <v>0</v>
      </c>
      <c r="S32" s="8"/>
      <c r="T32" s="10">
        <f t="shared" si="33"/>
        <v>0</v>
      </c>
      <c r="U32" s="8"/>
      <c r="V32" s="26">
        <f t="shared" si="31"/>
        <v>0</v>
      </c>
      <c r="W32" s="8"/>
      <c r="X32" s="10">
        <f t="shared" si="35"/>
        <v>0</v>
      </c>
      <c r="Y32" s="31">
        <f t="shared" si="22"/>
        <v>0</v>
      </c>
      <c r="Z32" s="6"/>
    </row>
    <row r="33" spans="1:26" x14ac:dyDescent="0.2">
      <c r="A33" s="7"/>
      <c r="B33" s="8"/>
      <c r="C33" s="8"/>
      <c r="D33" s="8"/>
      <c r="E33" s="8"/>
      <c r="F33" s="8">
        <f t="shared" si="23"/>
        <v>0</v>
      </c>
      <c r="G33" s="8"/>
      <c r="H33" s="8">
        <f t="shared" si="36"/>
        <v>0</v>
      </c>
      <c r="I33" s="8"/>
      <c r="J33" s="10">
        <f t="shared" si="25"/>
        <v>0</v>
      </c>
      <c r="K33" s="8"/>
      <c r="L33" s="26">
        <f t="shared" si="34"/>
        <v>0</v>
      </c>
      <c r="M33" s="8"/>
      <c r="N33" s="10">
        <f t="shared" si="27"/>
        <v>0</v>
      </c>
      <c r="O33" s="8"/>
      <c r="P33" s="10">
        <f t="shared" si="28"/>
        <v>0</v>
      </c>
      <c r="Q33" s="8"/>
      <c r="R33" s="26">
        <f t="shared" si="29"/>
        <v>0</v>
      </c>
      <c r="S33" s="8"/>
      <c r="T33" s="10">
        <f t="shared" si="33"/>
        <v>0</v>
      </c>
      <c r="U33" s="8"/>
      <c r="V33" s="26">
        <f t="shared" si="31"/>
        <v>0</v>
      </c>
      <c r="W33" s="8"/>
      <c r="X33" s="10">
        <f t="shared" si="35"/>
        <v>0</v>
      </c>
      <c r="Y33" s="31">
        <f t="shared" si="22"/>
        <v>0</v>
      </c>
      <c r="Z33" s="6"/>
    </row>
    <row r="34" spans="1:26" x14ac:dyDescent="0.2">
      <c r="A34" s="51" t="s">
        <v>11</v>
      </c>
      <c r="B34" s="51"/>
      <c r="C34" s="52"/>
      <c r="D34" s="9"/>
      <c r="E34" s="9">
        <f>COUNTA(E11:E33)</f>
        <v>1</v>
      </c>
      <c r="G34" s="9">
        <f>COUNTA(G11:G33)</f>
        <v>5</v>
      </c>
      <c r="I34" s="9">
        <f>COUNTA(I11:I33)</f>
        <v>1</v>
      </c>
      <c r="K34" s="9">
        <f>COUNTA(K11:K33)</f>
        <v>3</v>
      </c>
      <c r="M34" s="9">
        <f>COUNTA(M11:M33)</f>
        <v>4</v>
      </c>
    </row>
  </sheetData>
  <sortState ref="B11:Y17">
    <sortCondition descending="1" ref="Y11:Y17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U5" sqref="U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2" x14ac:dyDescent="0.2">
      <c r="E2" s="54" t="s">
        <v>16</v>
      </c>
      <c r="F2" s="54"/>
      <c r="G2" s="18">
        <f>COUNTA(B11:B28)</f>
        <v>5</v>
      </c>
    </row>
    <row r="3" spans="1:22" x14ac:dyDescent="0.2">
      <c r="B3" s="2"/>
      <c r="E3" s="54" t="s">
        <v>18</v>
      </c>
      <c r="F3" s="54"/>
      <c r="G3" s="18">
        <v>8</v>
      </c>
    </row>
    <row r="4" spans="1:22" x14ac:dyDescent="0.2">
      <c r="B4" s="2"/>
      <c r="C4" s="3"/>
    </row>
    <row r="6" spans="1:22" x14ac:dyDescent="0.2">
      <c r="D6" s="1" t="s">
        <v>0</v>
      </c>
      <c r="E6" s="50" t="s">
        <v>49</v>
      </c>
      <c r="F6" s="50"/>
      <c r="G6" s="50" t="s">
        <v>163</v>
      </c>
      <c r="H6" s="50"/>
      <c r="I6" s="50" t="s">
        <v>286</v>
      </c>
      <c r="J6" s="50"/>
      <c r="K6" s="50" t="s">
        <v>44</v>
      </c>
      <c r="L6" s="50"/>
      <c r="M6" s="50" t="s">
        <v>142</v>
      </c>
      <c r="N6" s="50"/>
      <c r="O6" s="50"/>
      <c r="P6" s="50"/>
      <c r="Q6" s="50" t="s">
        <v>141</v>
      </c>
      <c r="R6" s="50"/>
    </row>
    <row r="7" spans="1:22" x14ac:dyDescent="0.2">
      <c r="D7" s="1" t="s">
        <v>10</v>
      </c>
      <c r="E7" s="47">
        <v>2</v>
      </c>
      <c r="F7" s="48"/>
      <c r="G7" s="47">
        <v>5</v>
      </c>
      <c r="H7" s="48"/>
      <c r="I7" s="47">
        <v>5</v>
      </c>
      <c r="J7" s="48"/>
      <c r="K7" s="47">
        <v>3</v>
      </c>
      <c r="L7" s="48"/>
      <c r="M7" s="47">
        <v>5</v>
      </c>
      <c r="N7" s="48"/>
      <c r="O7" s="47"/>
      <c r="P7" s="48"/>
      <c r="Q7" s="47">
        <v>6</v>
      </c>
      <c r="R7" s="48"/>
    </row>
    <row r="8" spans="1:22" x14ac:dyDescent="0.2">
      <c r="D8" s="1" t="s">
        <v>1</v>
      </c>
      <c r="E8" s="53" t="s">
        <v>138</v>
      </c>
      <c r="F8" s="53"/>
      <c r="G8" s="53">
        <v>45585</v>
      </c>
      <c r="H8" s="53"/>
      <c r="I8" s="53" t="s">
        <v>287</v>
      </c>
      <c r="J8" s="53"/>
      <c r="K8" s="53">
        <v>45724</v>
      </c>
      <c r="L8" s="53"/>
      <c r="M8" s="53"/>
      <c r="N8" s="53"/>
      <c r="O8" s="53"/>
      <c r="P8" s="53"/>
      <c r="Q8" s="53"/>
      <c r="R8" s="53"/>
      <c r="U8" s="21"/>
    </row>
    <row r="9" spans="1:22" x14ac:dyDescent="0.2">
      <c r="D9" s="1" t="s">
        <v>2</v>
      </c>
      <c r="E9" s="50">
        <v>36</v>
      </c>
      <c r="F9" s="50"/>
      <c r="G9" s="50">
        <v>178</v>
      </c>
      <c r="H9" s="50"/>
      <c r="I9" s="50">
        <v>148</v>
      </c>
      <c r="J9" s="50"/>
      <c r="K9" s="50">
        <v>3</v>
      </c>
      <c r="L9" s="50"/>
      <c r="M9" s="50"/>
      <c r="N9" s="50"/>
      <c r="O9" s="50"/>
      <c r="P9" s="50"/>
      <c r="Q9" s="50"/>
      <c r="R9" s="50"/>
      <c r="U9" s="2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2">
      <c r="A11" s="5">
        <f t="shared" ref="A11:A19" si="0">T11</f>
        <v>1</v>
      </c>
      <c r="B11" s="17" t="s">
        <v>73</v>
      </c>
      <c r="C11" s="17" t="s">
        <v>126</v>
      </c>
      <c r="D11" s="17" t="s">
        <v>94</v>
      </c>
      <c r="E11" s="16">
        <v>1</v>
      </c>
      <c r="F11" s="26">
        <f t="shared" ref="F11:F22" si="1">IF(E11=0,,($E$9-E11)*$E$7*100/$E$9)</f>
        <v>194.44444444444446</v>
      </c>
      <c r="G11" s="6">
        <v>36</v>
      </c>
      <c r="H11" s="10">
        <f t="shared" ref="H11:H22" si="2">IF(G11=0,,($G$9-G11)*$G$7*100/$G$9)</f>
        <v>398.87640449438203</v>
      </c>
      <c r="I11" s="6"/>
      <c r="J11" s="10">
        <f t="shared" ref="J11:J22" si="3">IF(I11=0,,($I$9-I11)*$I$7*100/$I$9)</f>
        <v>0</v>
      </c>
      <c r="K11" s="6">
        <v>1</v>
      </c>
      <c r="L11" s="10">
        <f>IF(K11=0,,($K$9-K11)*$K$7*100/$K$9)</f>
        <v>200</v>
      </c>
      <c r="M11" s="6"/>
      <c r="N11" s="10">
        <f t="shared" ref="N11:N19" si="4">IF(M11=0,,($M$9-M11)*$M$7*100/$M$9)</f>
        <v>0</v>
      </c>
      <c r="O11" s="6"/>
      <c r="P11" s="10">
        <f t="shared" ref="P11:P22" si="5">IF(O11=0,,($M$9-O11)*$M$7*100/$M$9)</f>
        <v>0</v>
      </c>
      <c r="Q11" s="6"/>
      <c r="R11" s="10">
        <f t="shared" ref="R11:R22" si="6">IF(Q11=0,,($Q$9-Q11)*$Q$7*100/$Q$9)</f>
        <v>0</v>
      </c>
      <c r="S11" s="11">
        <f t="shared" ref="S11:S22" si="7">SUM(F11,H11,J11,N11,L11,N11,R11)</f>
        <v>793.32084893882643</v>
      </c>
      <c r="T11" s="6">
        <f t="shared" ref="T11:T22" si="8">ROW(B11)-10</f>
        <v>1</v>
      </c>
      <c r="U11" s="8">
        <f>COUNTA(E11,K11,G11,I11,#REF!,#REF!)</f>
        <v>5</v>
      </c>
      <c r="V11" s="20">
        <f t="shared" ref="V11:V19" si="9">U11/$G$3</f>
        <v>0.625</v>
      </c>
    </row>
    <row r="12" spans="1:22" x14ac:dyDescent="0.2">
      <c r="A12" s="5">
        <f t="shared" si="0"/>
        <v>2</v>
      </c>
      <c r="B12" s="17" t="s">
        <v>83</v>
      </c>
      <c r="C12" s="17" t="s">
        <v>84</v>
      </c>
      <c r="D12" s="17" t="s">
        <v>95</v>
      </c>
      <c r="E12" s="16">
        <v>13</v>
      </c>
      <c r="F12" s="26">
        <f t="shared" si="1"/>
        <v>127.77777777777777</v>
      </c>
      <c r="G12" s="6">
        <v>68</v>
      </c>
      <c r="H12" s="10">
        <f t="shared" si="2"/>
        <v>308.98876404494382</v>
      </c>
      <c r="I12" s="6">
        <v>47</v>
      </c>
      <c r="J12" s="10">
        <f t="shared" si="3"/>
        <v>341.2162162162162</v>
      </c>
      <c r="K12" s="6"/>
      <c r="L12" s="10">
        <f>IF(K12=0,,($K$9-K12)*$K$7*100/$K$9)</f>
        <v>0</v>
      </c>
      <c r="M12" s="6"/>
      <c r="N12" s="10">
        <f t="shared" si="4"/>
        <v>0</v>
      </c>
      <c r="O12" s="6"/>
      <c r="P12" s="10">
        <f t="shared" si="5"/>
        <v>0</v>
      </c>
      <c r="Q12" s="6"/>
      <c r="R12" s="10">
        <f t="shared" si="6"/>
        <v>0</v>
      </c>
      <c r="S12" s="11">
        <f t="shared" si="7"/>
        <v>777.98275803893785</v>
      </c>
      <c r="T12" s="6">
        <f t="shared" si="8"/>
        <v>2</v>
      </c>
      <c r="U12" s="8">
        <f>COUNTA(E12,K12,G12,I12,#REF!,#REF!)</f>
        <v>5</v>
      </c>
      <c r="V12" s="20">
        <f t="shared" si="9"/>
        <v>0.625</v>
      </c>
    </row>
    <row r="13" spans="1:22" x14ac:dyDescent="0.2">
      <c r="A13" s="5">
        <f t="shared" si="0"/>
        <v>3</v>
      </c>
      <c r="B13" s="16" t="s">
        <v>85</v>
      </c>
      <c r="C13" s="16" t="s">
        <v>86</v>
      </c>
      <c r="D13" s="16" t="s">
        <v>94</v>
      </c>
      <c r="E13" s="16">
        <v>21</v>
      </c>
      <c r="F13" s="26">
        <f t="shared" si="1"/>
        <v>83.333333333333329</v>
      </c>
      <c r="G13" s="6">
        <v>43</v>
      </c>
      <c r="H13" s="10">
        <f t="shared" si="2"/>
        <v>379.2134831460674</v>
      </c>
      <c r="I13" s="6">
        <v>76</v>
      </c>
      <c r="J13" s="10">
        <f t="shared" si="3"/>
        <v>243.24324324324326</v>
      </c>
      <c r="K13" s="6"/>
      <c r="L13" s="10">
        <f>IF(K13=0,,($K$9-K13)*$K$7*100/$K$9)</f>
        <v>0</v>
      </c>
      <c r="M13" s="6"/>
      <c r="N13" s="10">
        <f t="shared" si="4"/>
        <v>0</v>
      </c>
      <c r="O13" s="6"/>
      <c r="P13" s="10">
        <f t="shared" si="5"/>
        <v>0</v>
      </c>
      <c r="Q13" s="6"/>
      <c r="R13" s="10">
        <f t="shared" si="6"/>
        <v>0</v>
      </c>
      <c r="S13" s="11">
        <f t="shared" si="7"/>
        <v>705.79005972264395</v>
      </c>
      <c r="T13" s="6">
        <f t="shared" si="8"/>
        <v>3</v>
      </c>
      <c r="U13" s="8">
        <f>COUNTA(E13,K13,G13,I13,#REF!,#REF!)</f>
        <v>5</v>
      </c>
      <c r="V13" s="20">
        <f t="shared" si="9"/>
        <v>0.625</v>
      </c>
    </row>
    <row r="14" spans="1:22" x14ac:dyDescent="0.2">
      <c r="A14" s="5">
        <f t="shared" si="0"/>
        <v>4</v>
      </c>
      <c r="B14" s="16" t="s">
        <v>93</v>
      </c>
      <c r="C14" s="16" t="s">
        <v>87</v>
      </c>
      <c r="D14" s="16" t="s">
        <v>94</v>
      </c>
      <c r="E14" s="16">
        <v>18</v>
      </c>
      <c r="F14" s="26">
        <f t="shared" si="1"/>
        <v>100</v>
      </c>
      <c r="G14" s="6">
        <v>90</v>
      </c>
      <c r="H14" s="10">
        <f t="shared" si="2"/>
        <v>247.19101123595505</v>
      </c>
      <c r="I14" s="6"/>
      <c r="J14" s="10">
        <f t="shared" si="3"/>
        <v>0</v>
      </c>
      <c r="K14" s="6">
        <v>2</v>
      </c>
      <c r="L14" s="10">
        <f>IF(K14=0,,($K$9-K14)*$K$7*100/$K$9)</f>
        <v>100</v>
      </c>
      <c r="M14" s="6"/>
      <c r="N14" s="10">
        <f t="shared" si="4"/>
        <v>0</v>
      </c>
      <c r="O14" s="6"/>
      <c r="P14" s="10">
        <f t="shared" si="5"/>
        <v>0</v>
      </c>
      <c r="Q14" s="6"/>
      <c r="R14" s="10">
        <f t="shared" si="6"/>
        <v>0</v>
      </c>
      <c r="S14" s="11">
        <f t="shared" si="7"/>
        <v>447.19101123595505</v>
      </c>
      <c r="T14" s="6">
        <f t="shared" si="8"/>
        <v>4</v>
      </c>
      <c r="U14" s="8">
        <f>COUNTA(E14,K14,G14,I14,#REF!,#REF!)</f>
        <v>5</v>
      </c>
      <c r="V14" s="20">
        <f t="shared" si="9"/>
        <v>0.625</v>
      </c>
    </row>
    <row r="15" spans="1:22" x14ac:dyDescent="0.2">
      <c r="A15" s="5">
        <f t="shared" si="0"/>
        <v>5</v>
      </c>
      <c r="B15" s="17" t="s">
        <v>81</v>
      </c>
      <c r="C15" s="17" t="s">
        <v>82</v>
      </c>
      <c r="D15" s="17" t="s">
        <v>94</v>
      </c>
      <c r="E15" s="16">
        <v>30</v>
      </c>
      <c r="F15" s="26">
        <f t="shared" si="1"/>
        <v>33.333333333333336</v>
      </c>
      <c r="G15" s="6"/>
      <c r="H15" s="10">
        <f t="shared" si="2"/>
        <v>0</v>
      </c>
      <c r="I15" s="6"/>
      <c r="J15" s="10">
        <f t="shared" si="3"/>
        <v>0</v>
      </c>
      <c r="K15" s="6">
        <v>3</v>
      </c>
      <c r="L15" s="10">
        <f>100/2</f>
        <v>50</v>
      </c>
      <c r="M15" s="6"/>
      <c r="N15" s="10">
        <f t="shared" si="4"/>
        <v>0</v>
      </c>
      <c r="O15" s="6"/>
      <c r="P15" s="10">
        <f t="shared" si="5"/>
        <v>0</v>
      </c>
      <c r="Q15" s="6"/>
      <c r="R15" s="10">
        <f t="shared" si="6"/>
        <v>0</v>
      </c>
      <c r="S15" s="11">
        <f t="shared" si="7"/>
        <v>83.333333333333343</v>
      </c>
      <c r="T15" s="6">
        <f t="shared" si="8"/>
        <v>5</v>
      </c>
      <c r="U15" s="8">
        <f>COUNTA(E15,K15,G15,I15,#REF!,#REF!)</f>
        <v>4</v>
      </c>
      <c r="V15" s="20">
        <f t="shared" si="9"/>
        <v>0.5</v>
      </c>
    </row>
    <row r="16" spans="1:22" x14ac:dyDescent="0.2">
      <c r="A16" s="5">
        <f t="shared" si="0"/>
        <v>6</v>
      </c>
      <c r="B16" s="17"/>
      <c r="C16" s="17"/>
      <c r="D16" s="17"/>
      <c r="E16" s="17"/>
      <c r="F16" s="26">
        <f t="shared" si="1"/>
        <v>0</v>
      </c>
      <c r="G16" s="6"/>
      <c r="H16" s="10">
        <f t="shared" si="2"/>
        <v>0</v>
      </c>
      <c r="I16" s="6"/>
      <c r="J16" s="10">
        <f t="shared" si="3"/>
        <v>0</v>
      </c>
      <c r="K16" s="6"/>
      <c r="L16" s="10">
        <f t="shared" ref="L16:L22" si="10">IF(K16=0,,($K$9-K16)*$K$7*100/$K$9)</f>
        <v>0</v>
      </c>
      <c r="M16" s="8"/>
      <c r="N16" s="10">
        <f t="shared" si="4"/>
        <v>0</v>
      </c>
      <c r="O16" s="8"/>
      <c r="P16" s="10">
        <f t="shared" si="5"/>
        <v>0</v>
      </c>
      <c r="Q16" s="8"/>
      <c r="R16" s="10">
        <f t="shared" si="6"/>
        <v>0</v>
      </c>
      <c r="S16" s="11">
        <f t="shared" si="7"/>
        <v>0</v>
      </c>
      <c r="T16" s="6">
        <f t="shared" si="8"/>
        <v>6</v>
      </c>
      <c r="U16" s="8">
        <f>COUNTA(E16,K16,G16,I16,#REF!,#REF!)</f>
        <v>2</v>
      </c>
      <c r="V16" s="20">
        <f t="shared" si="9"/>
        <v>0.25</v>
      </c>
    </row>
    <row r="17" spans="1:22" x14ac:dyDescent="0.2">
      <c r="A17" s="5">
        <f t="shared" si="0"/>
        <v>7</v>
      </c>
      <c r="B17" s="16"/>
      <c r="C17" s="16"/>
      <c r="D17" s="16"/>
      <c r="E17" s="16"/>
      <c r="F17" s="26">
        <f t="shared" si="1"/>
        <v>0</v>
      </c>
      <c r="G17" s="6"/>
      <c r="H17" s="10">
        <f t="shared" si="2"/>
        <v>0</v>
      </c>
      <c r="I17" s="6"/>
      <c r="J17" s="10">
        <f t="shared" si="3"/>
        <v>0</v>
      </c>
      <c r="K17" s="6"/>
      <c r="L17" s="10">
        <f t="shared" si="10"/>
        <v>0</v>
      </c>
      <c r="M17" s="6"/>
      <c r="N17" s="10">
        <f t="shared" si="4"/>
        <v>0</v>
      </c>
      <c r="O17" s="6"/>
      <c r="P17" s="10">
        <f t="shared" si="5"/>
        <v>0</v>
      </c>
      <c r="Q17" s="6"/>
      <c r="R17" s="10">
        <f t="shared" si="6"/>
        <v>0</v>
      </c>
      <c r="S17" s="11">
        <f t="shared" si="7"/>
        <v>0</v>
      </c>
      <c r="T17" s="6">
        <f t="shared" si="8"/>
        <v>7</v>
      </c>
      <c r="U17" s="8">
        <f>COUNTA(E17,K17,G17,I17,#REF!,#REF!)</f>
        <v>2</v>
      </c>
      <c r="V17" s="20">
        <f t="shared" si="9"/>
        <v>0.25</v>
      </c>
    </row>
    <row r="18" spans="1:22" x14ac:dyDescent="0.2">
      <c r="A18" s="5">
        <f t="shared" si="0"/>
        <v>8</v>
      </c>
      <c r="B18" s="16"/>
      <c r="C18" s="16"/>
      <c r="D18" s="17"/>
      <c r="E18" s="16"/>
      <c r="F18" s="26">
        <f t="shared" si="1"/>
        <v>0</v>
      </c>
      <c r="G18" s="6"/>
      <c r="H18" s="10">
        <f t="shared" si="2"/>
        <v>0</v>
      </c>
      <c r="I18" s="6"/>
      <c r="J18" s="10">
        <f t="shared" si="3"/>
        <v>0</v>
      </c>
      <c r="K18" s="6"/>
      <c r="L18" s="10">
        <f t="shared" si="10"/>
        <v>0</v>
      </c>
      <c r="M18" s="6"/>
      <c r="N18" s="10">
        <f t="shared" si="4"/>
        <v>0</v>
      </c>
      <c r="O18" s="6"/>
      <c r="P18" s="10">
        <f t="shared" si="5"/>
        <v>0</v>
      </c>
      <c r="Q18" s="6"/>
      <c r="R18" s="10">
        <f t="shared" si="6"/>
        <v>0</v>
      </c>
      <c r="S18" s="11">
        <f t="shared" si="7"/>
        <v>0</v>
      </c>
      <c r="T18" s="6">
        <f t="shared" si="8"/>
        <v>8</v>
      </c>
      <c r="U18" s="8">
        <f>COUNTA(E18,K18,G18,I18,#REF!,#REF!)</f>
        <v>2</v>
      </c>
      <c r="V18" s="20">
        <f t="shared" si="9"/>
        <v>0.25</v>
      </c>
    </row>
    <row r="19" spans="1:22" x14ac:dyDescent="0.2">
      <c r="A19" s="5">
        <f t="shared" si="0"/>
        <v>9</v>
      </c>
      <c r="B19" s="16"/>
      <c r="C19" s="16"/>
      <c r="D19" s="16"/>
      <c r="E19" s="17"/>
      <c r="F19" s="26">
        <f t="shared" si="1"/>
        <v>0</v>
      </c>
      <c r="G19" s="8"/>
      <c r="H19" s="10">
        <f t="shared" si="2"/>
        <v>0</v>
      </c>
      <c r="I19" s="8"/>
      <c r="J19" s="10">
        <f t="shared" si="3"/>
        <v>0</v>
      </c>
      <c r="K19" s="8"/>
      <c r="L19" s="10">
        <f t="shared" si="10"/>
        <v>0</v>
      </c>
      <c r="M19" s="8"/>
      <c r="N19" s="10">
        <f t="shared" si="4"/>
        <v>0</v>
      </c>
      <c r="O19" s="8"/>
      <c r="P19" s="10">
        <f t="shared" si="5"/>
        <v>0</v>
      </c>
      <c r="Q19" s="8"/>
      <c r="R19" s="10">
        <f t="shared" si="6"/>
        <v>0</v>
      </c>
      <c r="S19" s="11">
        <f t="shared" si="7"/>
        <v>0</v>
      </c>
      <c r="T19" s="6">
        <f t="shared" si="8"/>
        <v>9</v>
      </c>
      <c r="U19" s="8">
        <f>COUNTA(E19,K19,G19,I19,#REF!,#REF!)</f>
        <v>2</v>
      </c>
      <c r="V19" s="20">
        <f t="shared" si="9"/>
        <v>0.25</v>
      </c>
    </row>
    <row r="20" spans="1:22" x14ac:dyDescent="0.2">
      <c r="A20" s="5">
        <f t="shared" ref="A20:A22" si="11">N20</f>
        <v>0</v>
      </c>
      <c r="B20" s="17"/>
      <c r="C20" s="17"/>
      <c r="D20" s="16"/>
      <c r="E20" s="17"/>
      <c r="F20" s="26">
        <f t="shared" si="1"/>
        <v>0</v>
      </c>
      <c r="G20" s="8"/>
      <c r="H20" s="10">
        <f t="shared" si="2"/>
        <v>0</v>
      </c>
      <c r="I20" s="8"/>
      <c r="J20" s="10">
        <f t="shared" si="3"/>
        <v>0</v>
      </c>
      <c r="K20" s="8"/>
      <c r="L20" s="10">
        <f t="shared" si="10"/>
        <v>0</v>
      </c>
      <c r="M20" s="11"/>
      <c r="N20" s="6"/>
      <c r="O20" s="8"/>
      <c r="P20" s="10">
        <f t="shared" si="5"/>
        <v>0</v>
      </c>
      <c r="Q20" s="8"/>
      <c r="R20" s="10">
        <f t="shared" si="6"/>
        <v>0</v>
      </c>
      <c r="S20" s="11">
        <f t="shared" si="7"/>
        <v>0</v>
      </c>
      <c r="T20" s="6">
        <f t="shared" si="8"/>
        <v>10</v>
      </c>
      <c r="U20" s="8">
        <f>COUNTA(E20,K20,G20,I20,#REF!,#REF!)</f>
        <v>2</v>
      </c>
      <c r="V20" s="20">
        <f t="shared" ref="V20:V22" si="12">U20/$G$3</f>
        <v>0.25</v>
      </c>
    </row>
    <row r="21" spans="1:22" x14ac:dyDescent="0.2">
      <c r="A21" s="5">
        <f t="shared" si="11"/>
        <v>0</v>
      </c>
      <c r="B21" s="17"/>
      <c r="C21" s="17"/>
      <c r="D21" s="17"/>
      <c r="E21" s="17"/>
      <c r="F21" s="26">
        <f t="shared" si="1"/>
        <v>0</v>
      </c>
      <c r="G21" s="8"/>
      <c r="H21" s="10">
        <f t="shared" si="2"/>
        <v>0</v>
      </c>
      <c r="I21" s="8"/>
      <c r="J21" s="10">
        <f t="shared" si="3"/>
        <v>0</v>
      </c>
      <c r="K21" s="8"/>
      <c r="L21" s="10">
        <f t="shared" si="10"/>
        <v>0</v>
      </c>
      <c r="M21" s="11"/>
      <c r="N21" s="6"/>
      <c r="O21" s="6"/>
      <c r="P21" s="10">
        <f t="shared" si="5"/>
        <v>0</v>
      </c>
      <c r="Q21" s="6"/>
      <c r="R21" s="10">
        <f t="shared" si="6"/>
        <v>0</v>
      </c>
      <c r="S21" s="11">
        <f t="shared" si="7"/>
        <v>0</v>
      </c>
      <c r="T21" s="6">
        <f t="shared" si="8"/>
        <v>11</v>
      </c>
      <c r="U21" s="8">
        <f>COUNTA(E21,K21,G21,I21,#REF!,#REF!)</f>
        <v>2</v>
      </c>
      <c r="V21" s="20">
        <f t="shared" si="12"/>
        <v>0.25</v>
      </c>
    </row>
    <row r="22" spans="1:22" x14ac:dyDescent="0.2">
      <c r="A22" s="5">
        <f t="shared" si="11"/>
        <v>0</v>
      </c>
      <c r="B22" s="17"/>
      <c r="C22" s="17"/>
      <c r="D22" s="17"/>
      <c r="E22" s="17"/>
      <c r="F22" s="26">
        <f t="shared" si="1"/>
        <v>0</v>
      </c>
      <c r="G22" s="8"/>
      <c r="H22" s="10">
        <f t="shared" si="2"/>
        <v>0</v>
      </c>
      <c r="I22" s="8"/>
      <c r="J22" s="10">
        <f t="shared" si="3"/>
        <v>0</v>
      </c>
      <c r="K22" s="8"/>
      <c r="L22" s="10">
        <f t="shared" si="10"/>
        <v>0</v>
      </c>
      <c r="M22" s="11"/>
      <c r="N22" s="6"/>
      <c r="O22" s="8"/>
      <c r="P22" s="10">
        <f t="shared" si="5"/>
        <v>0</v>
      </c>
      <c r="Q22" s="8"/>
      <c r="R22" s="10">
        <f t="shared" si="6"/>
        <v>0</v>
      </c>
      <c r="S22" s="11">
        <f t="shared" si="7"/>
        <v>0</v>
      </c>
      <c r="T22" s="6">
        <f t="shared" si="8"/>
        <v>12</v>
      </c>
      <c r="U22" s="8">
        <f>COUNTA(E22,K22,G22,I22,#REF!,#REF!)</f>
        <v>2</v>
      </c>
      <c r="V22" s="20">
        <f t="shared" si="12"/>
        <v>0.25</v>
      </c>
    </row>
    <row r="23" spans="1:22" x14ac:dyDescent="0.2">
      <c r="A23" s="56" t="s">
        <v>11</v>
      </c>
      <c r="B23" s="56"/>
      <c r="C23" s="57"/>
      <c r="D23" s="9"/>
      <c r="E23" s="9">
        <f>COUNTA(E11:E22)</f>
        <v>5</v>
      </c>
      <c r="G23" s="9">
        <f>COUNTA(G11:G22)</f>
        <v>4</v>
      </c>
      <c r="I23" s="9">
        <f>COUNTA(I11:I22)</f>
        <v>2</v>
      </c>
      <c r="K23" s="9">
        <f>COUNTA(K11:K22)</f>
        <v>3</v>
      </c>
    </row>
    <row r="24" spans="1:22" x14ac:dyDescent="0.2">
      <c r="A24" s="55" t="s">
        <v>20</v>
      </c>
      <c r="B24" s="56"/>
      <c r="C24" s="57"/>
      <c r="E24" s="19">
        <f>E23/$G$2</f>
        <v>1</v>
      </c>
      <c r="G24" s="19">
        <f>G23/$G$2</f>
        <v>0.8</v>
      </c>
      <c r="I24" s="19">
        <f>I23/$G$2</f>
        <v>0.4</v>
      </c>
      <c r="K24" s="19">
        <f>K23/$G$2</f>
        <v>0.6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22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ref="B11:S22">
    <sortCondition descending="1" ref="S11:S22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1"/>
  <sheetViews>
    <sheetView workbookViewId="0">
      <pane xSplit="3" ySplit="10" topLeftCell="K11" activePane="bottomRight" state="frozenSplit"/>
      <selection activeCell="D1" sqref="D1"/>
      <selection pane="topRight" activeCell="D1" sqref="D1"/>
      <selection pane="bottomLeft" activeCell="A10" sqref="A10"/>
      <selection pane="bottomRight" activeCell="U5" sqref="U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5.5" bestFit="1" customWidth="1"/>
    <col min="16" max="16" width="19.6640625" bestFit="1" customWidth="1"/>
    <col min="17" max="17" width="12.33203125" bestFit="1" customWidth="1"/>
    <col min="18" max="18" width="19.6640625" bestFit="1" customWidth="1"/>
  </cols>
  <sheetData>
    <row r="1" spans="1:22" ht="31" x14ac:dyDescent="0.35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22" x14ac:dyDescent="0.2">
      <c r="E2" s="54" t="s">
        <v>16</v>
      </c>
      <c r="F2" s="54"/>
      <c r="G2" s="18">
        <f>COUNTA(B11:B25)</f>
        <v>8</v>
      </c>
    </row>
    <row r="3" spans="1:22" x14ac:dyDescent="0.2">
      <c r="B3" s="2"/>
      <c r="E3" s="54" t="s">
        <v>18</v>
      </c>
      <c r="F3" s="54"/>
      <c r="G3" s="18">
        <v>8</v>
      </c>
    </row>
    <row r="4" spans="1:22" x14ac:dyDescent="0.2">
      <c r="B4" s="2"/>
      <c r="C4" s="3"/>
    </row>
    <row r="6" spans="1:22" x14ac:dyDescent="0.2">
      <c r="D6" s="1" t="s">
        <v>0</v>
      </c>
      <c r="E6" s="50" t="s">
        <v>49</v>
      </c>
      <c r="F6" s="50"/>
      <c r="G6" s="50" t="s">
        <v>163</v>
      </c>
      <c r="H6" s="50"/>
      <c r="I6" s="50" t="s">
        <v>288</v>
      </c>
      <c r="J6" s="50"/>
      <c r="K6" s="50" t="s">
        <v>147</v>
      </c>
      <c r="L6" s="50"/>
      <c r="M6" s="50" t="s">
        <v>142</v>
      </c>
      <c r="N6" s="50"/>
      <c r="O6" s="50"/>
      <c r="P6" s="50"/>
      <c r="Q6" s="50" t="s">
        <v>141</v>
      </c>
      <c r="R6" s="50"/>
    </row>
    <row r="7" spans="1:22" x14ac:dyDescent="0.2">
      <c r="D7" s="1" t="s">
        <v>10</v>
      </c>
      <c r="E7" s="47">
        <v>2</v>
      </c>
      <c r="F7" s="48"/>
      <c r="G7" s="47">
        <v>5</v>
      </c>
      <c r="H7" s="48"/>
      <c r="I7" s="47">
        <v>5</v>
      </c>
      <c r="J7" s="48"/>
      <c r="K7" s="47">
        <v>3</v>
      </c>
      <c r="L7" s="48"/>
      <c r="M7" s="47">
        <v>5</v>
      </c>
      <c r="N7" s="48"/>
      <c r="O7" s="47"/>
      <c r="P7" s="48"/>
      <c r="Q7" s="47">
        <v>6</v>
      </c>
      <c r="R7" s="48"/>
    </row>
    <row r="8" spans="1:22" x14ac:dyDescent="0.2">
      <c r="D8" s="1" t="s">
        <v>1</v>
      </c>
      <c r="E8" s="53" t="s">
        <v>138</v>
      </c>
      <c r="F8" s="53"/>
      <c r="G8" s="53">
        <v>45585</v>
      </c>
      <c r="H8" s="53"/>
      <c r="I8" s="53">
        <v>45620</v>
      </c>
      <c r="J8" s="53"/>
      <c r="K8" s="53">
        <v>45724</v>
      </c>
      <c r="L8" s="53"/>
      <c r="M8" s="53"/>
      <c r="N8" s="53"/>
      <c r="O8" s="53"/>
      <c r="P8" s="53"/>
      <c r="Q8" s="53"/>
      <c r="R8" s="53"/>
      <c r="U8" s="21"/>
    </row>
    <row r="9" spans="1:22" x14ac:dyDescent="0.2">
      <c r="D9" s="1" t="s">
        <v>2</v>
      </c>
      <c r="E9" s="50">
        <v>21</v>
      </c>
      <c r="F9" s="50"/>
      <c r="G9" s="50">
        <v>109</v>
      </c>
      <c r="H9" s="50"/>
      <c r="I9" s="50">
        <v>86</v>
      </c>
      <c r="J9" s="50"/>
      <c r="K9" s="50">
        <v>8</v>
      </c>
      <c r="L9" s="50"/>
      <c r="M9" s="50"/>
      <c r="N9" s="50"/>
      <c r="O9" s="50"/>
      <c r="P9" s="50"/>
      <c r="Q9" s="50"/>
      <c r="R9" s="50"/>
      <c r="U9" s="2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2">
      <c r="A11" s="5">
        <f>T11</f>
        <v>1</v>
      </c>
      <c r="B11" s="8" t="s">
        <v>89</v>
      </c>
      <c r="C11" s="8" t="s">
        <v>90</v>
      </c>
      <c r="D11" s="8" t="s">
        <v>98</v>
      </c>
      <c r="E11" s="6">
        <v>2</v>
      </c>
      <c r="F11" s="10">
        <f t="shared" ref="F11:F19" si="0">IF(E11=0,,($E$9-E11)*$E$7*100/$E$9)</f>
        <v>180.95238095238096</v>
      </c>
      <c r="G11" s="6">
        <v>60</v>
      </c>
      <c r="H11" s="10">
        <f t="shared" ref="H11:H19" si="1">IF(G11=0,,($G$9-G11)*$G$7*100/$G$9)</f>
        <v>224.77064220183487</v>
      </c>
      <c r="I11" s="6">
        <v>36</v>
      </c>
      <c r="J11" s="10">
        <f t="shared" ref="J11:J19" si="2">IF(I11=0,,($I$9-I11)*$I$7*100/$I$9)</f>
        <v>290.69767441860466</v>
      </c>
      <c r="K11" s="6">
        <v>1</v>
      </c>
      <c r="L11" s="10">
        <f t="shared" ref="L11:L17" si="3">IF(K11=0,,($K$9-K11)*$K$7*100/$K$9)</f>
        <v>262.5</v>
      </c>
      <c r="M11" s="6"/>
      <c r="N11" s="10">
        <f t="shared" ref="N11:N19" si="4">IF(M11=0,,($M$9-M11)*$M$7*100/$M$9)</f>
        <v>0</v>
      </c>
      <c r="O11" s="6"/>
      <c r="P11" s="10">
        <f t="shared" ref="P11:P19" si="5">IF(O11=0,,($M$9-O11)*$M$7*100/$M$9)</f>
        <v>0</v>
      </c>
      <c r="Q11" s="6"/>
      <c r="R11" s="10">
        <f t="shared" ref="R11:R19" si="6">IF(Q11=0,,($Q$9-Q11)*$Q$7*100/$Q$9)</f>
        <v>0</v>
      </c>
      <c r="S11" s="11">
        <f t="shared" ref="S11:S19" si="7">SUM(F11,H11,J11,L11,N11,R11)</f>
        <v>958.92069757282047</v>
      </c>
      <c r="T11" s="6">
        <f t="shared" ref="T11:T19" si="8">ROW(B11)-10</f>
        <v>1</v>
      </c>
      <c r="U11" s="8">
        <f>COUNTA(E11,M11,G11,#REF!,I11,#REF!)</f>
        <v>5</v>
      </c>
      <c r="V11" s="20">
        <f>U11/$G$3</f>
        <v>0.625</v>
      </c>
    </row>
    <row r="12" spans="1:22" x14ac:dyDescent="0.2">
      <c r="A12" s="5">
        <f>T12</f>
        <v>2</v>
      </c>
      <c r="B12" s="6" t="s">
        <v>71</v>
      </c>
      <c r="C12" s="6" t="s">
        <v>72</v>
      </c>
      <c r="D12" s="8" t="s">
        <v>98</v>
      </c>
      <c r="E12" s="6">
        <v>9</v>
      </c>
      <c r="F12" s="10">
        <f t="shared" si="0"/>
        <v>114.28571428571429</v>
      </c>
      <c r="G12" s="6">
        <v>59</v>
      </c>
      <c r="H12" s="10">
        <f t="shared" si="1"/>
        <v>229.35779816513761</v>
      </c>
      <c r="I12" s="6">
        <v>25</v>
      </c>
      <c r="J12" s="10">
        <f t="shared" si="2"/>
        <v>354.6511627906977</v>
      </c>
      <c r="K12" s="6">
        <v>2</v>
      </c>
      <c r="L12" s="10">
        <f t="shared" si="3"/>
        <v>225</v>
      </c>
      <c r="M12" s="6"/>
      <c r="N12" s="10">
        <f t="shared" si="4"/>
        <v>0</v>
      </c>
      <c r="O12" s="6"/>
      <c r="P12" s="10">
        <f t="shared" si="5"/>
        <v>0</v>
      </c>
      <c r="Q12" s="6"/>
      <c r="R12" s="10">
        <f t="shared" si="6"/>
        <v>0</v>
      </c>
      <c r="S12" s="11">
        <f t="shared" si="7"/>
        <v>923.29467524154961</v>
      </c>
      <c r="T12" s="6">
        <f t="shared" si="8"/>
        <v>2</v>
      </c>
      <c r="U12" s="8">
        <f>COUNTA(E12,M12,G12,#REF!,I12,#REF!)</f>
        <v>5</v>
      </c>
      <c r="V12" s="20">
        <f>U12/$G$3</f>
        <v>0.625</v>
      </c>
    </row>
    <row r="13" spans="1:22" x14ac:dyDescent="0.2">
      <c r="A13" s="5">
        <f>T13</f>
        <v>3</v>
      </c>
      <c r="B13" s="8" t="s">
        <v>76</v>
      </c>
      <c r="C13" s="8" t="s">
        <v>77</v>
      </c>
      <c r="D13" s="8" t="s">
        <v>98</v>
      </c>
      <c r="E13" s="6">
        <v>11</v>
      </c>
      <c r="F13" s="10">
        <f t="shared" si="0"/>
        <v>95.238095238095241</v>
      </c>
      <c r="G13" s="6">
        <v>55</v>
      </c>
      <c r="H13" s="10">
        <f t="shared" si="1"/>
        <v>247.70642201834863</v>
      </c>
      <c r="I13" s="6">
        <v>47</v>
      </c>
      <c r="J13" s="10">
        <f t="shared" si="2"/>
        <v>226.74418604651163</v>
      </c>
      <c r="K13" s="6">
        <v>3</v>
      </c>
      <c r="L13" s="10">
        <f t="shared" si="3"/>
        <v>187.5</v>
      </c>
      <c r="M13" s="6"/>
      <c r="N13" s="10">
        <f t="shared" si="4"/>
        <v>0</v>
      </c>
      <c r="O13" s="6"/>
      <c r="P13" s="10">
        <f t="shared" si="5"/>
        <v>0</v>
      </c>
      <c r="Q13" s="6"/>
      <c r="R13" s="10">
        <f t="shared" si="6"/>
        <v>0</v>
      </c>
      <c r="S13" s="11">
        <f t="shared" si="7"/>
        <v>757.18870330295545</v>
      </c>
      <c r="T13" s="6">
        <f t="shared" si="8"/>
        <v>3</v>
      </c>
      <c r="U13" s="8">
        <f>COUNTA(E13,M13,G13,#REF!,I13,#REF!)</f>
        <v>5</v>
      </c>
      <c r="V13" s="20">
        <f>U13/$G$3</f>
        <v>0.625</v>
      </c>
    </row>
    <row r="14" spans="1:22" x14ac:dyDescent="0.2">
      <c r="A14" s="5">
        <f>T14</f>
        <v>4</v>
      </c>
      <c r="B14" s="8" t="s">
        <v>73</v>
      </c>
      <c r="C14" s="8" t="s">
        <v>74</v>
      </c>
      <c r="D14" s="8" t="s">
        <v>98</v>
      </c>
      <c r="E14" s="8"/>
      <c r="F14" s="10">
        <f t="shared" si="0"/>
        <v>0</v>
      </c>
      <c r="G14" s="8"/>
      <c r="H14" s="10">
        <f t="shared" si="1"/>
        <v>0</v>
      </c>
      <c r="I14" s="8"/>
      <c r="J14" s="10">
        <f t="shared" si="2"/>
        <v>0</v>
      </c>
      <c r="K14" s="8">
        <v>3</v>
      </c>
      <c r="L14" s="10">
        <f t="shared" si="3"/>
        <v>187.5</v>
      </c>
      <c r="M14" s="8"/>
      <c r="N14" s="10">
        <f t="shared" si="4"/>
        <v>0</v>
      </c>
      <c r="O14" s="8"/>
      <c r="P14" s="10">
        <f t="shared" si="5"/>
        <v>0</v>
      </c>
      <c r="Q14" s="8"/>
      <c r="R14" s="10">
        <f t="shared" si="6"/>
        <v>0</v>
      </c>
      <c r="S14" s="11">
        <f t="shared" si="7"/>
        <v>187.5</v>
      </c>
      <c r="T14" s="6">
        <f t="shared" si="8"/>
        <v>4</v>
      </c>
      <c r="U14" s="8">
        <f>COUNTA(E14,M14,G14,#REF!,I14,#REF!)</f>
        <v>2</v>
      </c>
      <c r="V14" s="20">
        <f>U14/$G$3</f>
        <v>0.25</v>
      </c>
    </row>
    <row r="15" spans="1:22" x14ac:dyDescent="0.2">
      <c r="A15" s="5">
        <f>T15</f>
        <v>5</v>
      </c>
      <c r="B15" s="6" t="s">
        <v>78</v>
      </c>
      <c r="C15" s="6" t="s">
        <v>79</v>
      </c>
      <c r="D15" s="6" t="s">
        <v>98</v>
      </c>
      <c r="E15" s="6">
        <v>19</v>
      </c>
      <c r="F15" s="10">
        <f t="shared" si="0"/>
        <v>19.047619047619047</v>
      </c>
      <c r="G15" s="6"/>
      <c r="H15" s="10">
        <f t="shared" si="1"/>
        <v>0</v>
      </c>
      <c r="I15" s="6"/>
      <c r="J15" s="10">
        <f t="shared" si="2"/>
        <v>0</v>
      </c>
      <c r="K15" s="6">
        <v>5</v>
      </c>
      <c r="L15" s="10">
        <f t="shared" si="3"/>
        <v>112.5</v>
      </c>
      <c r="M15" s="6"/>
      <c r="N15" s="10">
        <f t="shared" si="4"/>
        <v>0</v>
      </c>
      <c r="O15" s="6"/>
      <c r="P15" s="10">
        <f t="shared" si="5"/>
        <v>0</v>
      </c>
      <c r="Q15" s="6"/>
      <c r="R15" s="10">
        <f t="shared" si="6"/>
        <v>0</v>
      </c>
      <c r="S15" s="11">
        <f t="shared" si="7"/>
        <v>131.54761904761904</v>
      </c>
      <c r="T15" s="6">
        <f t="shared" si="8"/>
        <v>5</v>
      </c>
      <c r="U15" s="8">
        <f>COUNTA(E15,M15,G15,#REF!,I15,#REF!)</f>
        <v>3</v>
      </c>
      <c r="V15" s="20">
        <f>U15/$G$3</f>
        <v>0.375</v>
      </c>
    </row>
    <row r="16" spans="1:22" x14ac:dyDescent="0.2">
      <c r="A16" s="5">
        <v>6</v>
      </c>
      <c r="B16" s="6" t="s">
        <v>143</v>
      </c>
      <c r="C16" s="6" t="s">
        <v>75</v>
      </c>
      <c r="D16" s="6" t="s">
        <v>98</v>
      </c>
      <c r="E16" s="6">
        <v>18</v>
      </c>
      <c r="F16" s="10">
        <f t="shared" si="0"/>
        <v>28.571428571428573</v>
      </c>
      <c r="G16" s="6"/>
      <c r="H16" s="10">
        <f t="shared" si="1"/>
        <v>0</v>
      </c>
      <c r="I16" s="6"/>
      <c r="J16" s="10">
        <f t="shared" si="2"/>
        <v>0</v>
      </c>
      <c r="K16" s="6">
        <v>6</v>
      </c>
      <c r="L16" s="10">
        <f t="shared" si="3"/>
        <v>75</v>
      </c>
      <c r="M16" s="6"/>
      <c r="N16" s="10">
        <f t="shared" si="4"/>
        <v>0</v>
      </c>
      <c r="O16" s="6"/>
      <c r="P16" s="10">
        <f t="shared" si="5"/>
        <v>0</v>
      </c>
      <c r="Q16" s="6"/>
      <c r="R16" s="10">
        <f t="shared" si="6"/>
        <v>0</v>
      </c>
      <c r="S16" s="11">
        <f t="shared" si="7"/>
        <v>103.57142857142857</v>
      </c>
      <c r="T16" s="6">
        <f t="shared" si="8"/>
        <v>6</v>
      </c>
      <c r="U16" s="8">
        <f>COUNTA(E16,M16,G16,#REF!,I16,#REF!)</f>
        <v>3</v>
      </c>
      <c r="V16" s="20">
        <f t="shared" ref="V16:V19" si="9">U16/$G$3</f>
        <v>0.375</v>
      </c>
    </row>
    <row r="17" spans="1:22" x14ac:dyDescent="0.2">
      <c r="A17" s="7">
        <v>7</v>
      </c>
      <c r="B17" s="6" t="s">
        <v>143</v>
      </c>
      <c r="C17" s="6" t="s">
        <v>80</v>
      </c>
      <c r="D17" s="6" t="s">
        <v>98</v>
      </c>
      <c r="E17" s="6">
        <v>20</v>
      </c>
      <c r="F17" s="10">
        <f t="shared" si="0"/>
        <v>9.5238095238095237</v>
      </c>
      <c r="G17" s="6"/>
      <c r="H17" s="10">
        <f t="shared" si="1"/>
        <v>0</v>
      </c>
      <c r="I17" s="6"/>
      <c r="J17" s="10">
        <f t="shared" si="2"/>
        <v>0</v>
      </c>
      <c r="K17" s="6">
        <v>7</v>
      </c>
      <c r="L17" s="10">
        <f t="shared" si="3"/>
        <v>37.5</v>
      </c>
      <c r="M17" s="6"/>
      <c r="N17" s="10">
        <f t="shared" si="4"/>
        <v>0</v>
      </c>
      <c r="O17" s="6"/>
      <c r="P17" s="10">
        <f t="shared" si="5"/>
        <v>0</v>
      </c>
      <c r="Q17" s="6"/>
      <c r="R17" s="10">
        <f t="shared" si="6"/>
        <v>0</v>
      </c>
      <c r="S17" s="11">
        <f t="shared" si="7"/>
        <v>47.023809523809526</v>
      </c>
      <c r="T17" s="6">
        <f t="shared" si="8"/>
        <v>7</v>
      </c>
      <c r="U17" s="8">
        <f>COUNTA(E17,M17,G17,#REF!,I17,#REF!)</f>
        <v>3</v>
      </c>
      <c r="V17" s="20">
        <f t="shared" si="9"/>
        <v>0.375</v>
      </c>
    </row>
    <row r="18" spans="1:22" x14ac:dyDescent="0.2">
      <c r="A18" s="5">
        <v>8</v>
      </c>
      <c r="B18" s="6" t="s">
        <v>421</v>
      </c>
      <c r="C18" s="6" t="s">
        <v>359</v>
      </c>
      <c r="D18" s="6" t="s">
        <v>98</v>
      </c>
      <c r="E18" s="6"/>
      <c r="F18" s="10">
        <f t="shared" si="0"/>
        <v>0</v>
      </c>
      <c r="G18" s="6"/>
      <c r="H18" s="10">
        <f t="shared" si="1"/>
        <v>0</v>
      </c>
      <c r="I18" s="6"/>
      <c r="J18" s="10">
        <f t="shared" si="2"/>
        <v>0</v>
      </c>
      <c r="K18" s="6">
        <v>8</v>
      </c>
      <c r="L18" s="10">
        <f>38/2</f>
        <v>19</v>
      </c>
      <c r="M18" s="6"/>
      <c r="N18" s="10">
        <f t="shared" si="4"/>
        <v>0</v>
      </c>
      <c r="O18" s="6"/>
      <c r="P18" s="10">
        <f t="shared" si="5"/>
        <v>0</v>
      </c>
      <c r="Q18" s="6"/>
      <c r="R18" s="10">
        <f t="shared" si="6"/>
        <v>0</v>
      </c>
      <c r="S18" s="11">
        <f t="shared" si="7"/>
        <v>19</v>
      </c>
      <c r="T18" s="6">
        <f t="shared" si="8"/>
        <v>8</v>
      </c>
      <c r="U18" s="8">
        <f>COUNTA(E18,M18,G18,#REF!,I18,#REF!)</f>
        <v>2</v>
      </c>
      <c r="V18" s="20">
        <f t="shared" si="9"/>
        <v>0.25</v>
      </c>
    </row>
    <row r="19" spans="1:22" x14ac:dyDescent="0.2">
      <c r="A19" s="7"/>
      <c r="B19" s="8"/>
      <c r="C19" s="8"/>
      <c r="D19" s="8"/>
      <c r="E19" s="8"/>
      <c r="F19" s="10">
        <f t="shared" si="0"/>
        <v>0</v>
      </c>
      <c r="G19" s="8"/>
      <c r="H19" s="10">
        <f t="shared" si="1"/>
        <v>0</v>
      </c>
      <c r="I19" s="8"/>
      <c r="J19" s="10">
        <f t="shared" si="2"/>
        <v>0</v>
      </c>
      <c r="K19" s="8"/>
      <c r="L19" s="10">
        <f>IF(K19=0,,($K$9-K19)*$K$7*100/$K$9)</f>
        <v>0</v>
      </c>
      <c r="M19" s="8"/>
      <c r="N19" s="10">
        <f t="shared" si="4"/>
        <v>0</v>
      </c>
      <c r="O19" s="8"/>
      <c r="P19" s="10">
        <f t="shared" si="5"/>
        <v>0</v>
      </c>
      <c r="Q19" s="8"/>
      <c r="R19" s="10">
        <f t="shared" si="6"/>
        <v>0</v>
      </c>
      <c r="S19" s="11">
        <f t="shared" si="7"/>
        <v>0</v>
      </c>
      <c r="T19" s="6">
        <f t="shared" si="8"/>
        <v>9</v>
      </c>
      <c r="U19" s="8">
        <f>COUNTA(E19,M19,G19,#REF!,I19,#REF!)</f>
        <v>2</v>
      </c>
      <c r="V19" s="20">
        <f t="shared" si="9"/>
        <v>0.25</v>
      </c>
    </row>
    <row r="20" spans="1:22" x14ac:dyDescent="0.2">
      <c r="A20" s="51" t="s">
        <v>11</v>
      </c>
      <c r="B20" s="51"/>
      <c r="C20" s="52"/>
      <c r="D20" s="9"/>
      <c r="E20" s="9">
        <f>COUNTA(E11:E19)</f>
        <v>6</v>
      </c>
      <c r="G20" s="9">
        <f>COUNTA(G11:G19)</f>
        <v>3</v>
      </c>
      <c r="I20" s="9">
        <f>COUNTA(I11:I19)</f>
        <v>3</v>
      </c>
      <c r="K20" s="9">
        <f>COUNTA(M11:M19)</f>
        <v>0</v>
      </c>
    </row>
    <row r="21" spans="1:22" x14ac:dyDescent="0.2">
      <c r="A21" s="58" t="s">
        <v>20</v>
      </c>
      <c r="B21" s="58"/>
      <c r="C21" s="58"/>
      <c r="E21" s="19">
        <f>E20/$G$2</f>
        <v>0.75</v>
      </c>
      <c r="G21" s="19">
        <f>G20/$G$2</f>
        <v>0.375</v>
      </c>
      <c r="I21" s="19">
        <f>I20/$G$2</f>
        <v>0.375</v>
      </c>
      <c r="K21" s="19">
        <f>K20/$G$2</f>
        <v>0</v>
      </c>
    </row>
  </sheetData>
  <sortState ref="B11:S19">
    <sortCondition descending="1" ref="S11:S19"/>
  </sortState>
  <mergeCells count="33">
    <mergeCell ref="Q6:R6"/>
    <mergeCell ref="Q7:R7"/>
    <mergeCell ref="Q8:R8"/>
    <mergeCell ref="Q9:R9"/>
    <mergeCell ref="O9:P9"/>
    <mergeCell ref="O6:P6"/>
    <mergeCell ref="O7:P7"/>
    <mergeCell ref="O8:P8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37"/>
  <sheetViews>
    <sheetView zoomScale="89" zoomScaleNormal="89" workbookViewId="0">
      <pane xSplit="3" ySplit="10" topLeftCell="O11" activePane="bottomRight" state="frozenSplit"/>
      <selection activeCell="F16" sqref="F16"/>
      <selection pane="topRight" activeCell="F16" sqref="F16"/>
      <selection pane="bottomLeft" activeCell="F16" sqref="F16"/>
      <selection pane="bottomRight" activeCell="S6" sqref="S6:T6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2" ht="31" x14ac:dyDescent="0.35">
      <c r="A1" s="49" t="s">
        <v>39</v>
      </c>
      <c r="B1" s="49"/>
      <c r="C1" s="49"/>
      <c r="D1" s="49"/>
      <c r="E1" s="49"/>
      <c r="F1" s="49"/>
      <c r="G1" s="49"/>
      <c r="H1" s="49"/>
    </row>
    <row r="2" spans="1:32" x14ac:dyDescent="0.2">
      <c r="E2" s="54" t="s">
        <v>16</v>
      </c>
      <c r="F2" s="54"/>
      <c r="G2" s="18">
        <f>COUNTA(B11:B35)</f>
        <v>7</v>
      </c>
    </row>
    <row r="3" spans="1:32" x14ac:dyDescent="0.2">
      <c r="E3" s="54" t="s">
        <v>18</v>
      </c>
      <c r="F3" s="54"/>
      <c r="G3" s="18">
        <f>COUNTA(E8:AB8)</f>
        <v>6</v>
      </c>
    </row>
    <row r="4" spans="1:32" x14ac:dyDescent="0.2">
      <c r="A4" s="13"/>
      <c r="B4" s="14" t="s">
        <v>14</v>
      </c>
      <c r="C4" s="3"/>
    </row>
    <row r="6" spans="1:32" x14ac:dyDescent="0.2">
      <c r="D6" s="1" t="s">
        <v>0</v>
      </c>
      <c r="E6" s="50" t="s">
        <v>40</v>
      </c>
      <c r="F6" s="50"/>
      <c r="G6" s="50" t="s">
        <v>164</v>
      </c>
      <c r="H6" s="50"/>
      <c r="I6" s="50" t="s">
        <v>168</v>
      </c>
      <c r="J6" s="50"/>
      <c r="K6" s="50" t="s">
        <v>145</v>
      </c>
      <c r="L6" s="50"/>
      <c r="M6" s="50" t="s">
        <v>108</v>
      </c>
      <c r="N6" s="50"/>
      <c r="O6" s="50" t="s">
        <v>125</v>
      </c>
      <c r="P6" s="50"/>
      <c r="Q6" s="50" t="s">
        <v>147</v>
      </c>
      <c r="R6" s="50"/>
      <c r="S6" s="50"/>
      <c r="T6" s="50"/>
      <c r="U6" s="50"/>
      <c r="V6" s="50"/>
      <c r="W6" s="50"/>
      <c r="X6" s="50"/>
      <c r="Y6" s="50" t="s">
        <v>144</v>
      </c>
      <c r="Z6" s="50"/>
      <c r="AA6" s="50"/>
      <c r="AB6" s="50"/>
    </row>
    <row r="7" spans="1:32" x14ac:dyDescent="0.2">
      <c r="D7" s="1" t="s">
        <v>10</v>
      </c>
      <c r="E7" s="47">
        <v>2</v>
      </c>
      <c r="F7" s="48"/>
      <c r="G7" s="47">
        <v>5</v>
      </c>
      <c r="H7" s="48"/>
      <c r="I7" s="47">
        <v>2</v>
      </c>
      <c r="J7" s="48"/>
      <c r="K7" s="47">
        <v>5</v>
      </c>
      <c r="L7" s="48"/>
      <c r="M7" s="47">
        <v>2</v>
      </c>
      <c r="N7" s="48"/>
      <c r="O7" s="47">
        <v>2</v>
      </c>
      <c r="P7" s="48"/>
      <c r="Q7" s="47">
        <v>3</v>
      </c>
      <c r="R7" s="48"/>
      <c r="S7" s="47"/>
      <c r="T7" s="48"/>
      <c r="U7" s="47"/>
      <c r="V7" s="48"/>
      <c r="W7" s="47"/>
      <c r="X7" s="48"/>
      <c r="Y7" s="47">
        <v>6</v>
      </c>
      <c r="Z7" s="48"/>
      <c r="AA7" s="47"/>
      <c r="AB7" s="48"/>
    </row>
    <row r="8" spans="1:32" x14ac:dyDescent="0.2">
      <c r="D8" s="1" t="s">
        <v>1</v>
      </c>
      <c r="E8" s="53" t="s">
        <v>138</v>
      </c>
      <c r="F8" s="53"/>
      <c r="G8" s="53">
        <v>45586</v>
      </c>
      <c r="H8" s="53"/>
      <c r="I8" s="53">
        <v>45607</v>
      </c>
      <c r="J8" s="53"/>
      <c r="K8" s="53"/>
      <c r="L8" s="53"/>
      <c r="M8" s="53">
        <v>45612</v>
      </c>
      <c r="N8" s="53"/>
      <c r="O8" s="53">
        <v>45662</v>
      </c>
      <c r="P8" s="53"/>
      <c r="Q8" s="53">
        <v>45725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E8" s="21"/>
    </row>
    <row r="9" spans="1:32" x14ac:dyDescent="0.2">
      <c r="D9" s="1" t="s">
        <v>2</v>
      </c>
      <c r="E9" s="50">
        <v>53</v>
      </c>
      <c r="F9" s="50"/>
      <c r="G9" s="50">
        <v>267</v>
      </c>
      <c r="H9" s="50"/>
      <c r="I9" s="50">
        <v>12</v>
      </c>
      <c r="J9" s="50"/>
      <c r="K9" s="50"/>
      <c r="L9" s="50"/>
      <c r="M9" s="50">
        <v>27</v>
      </c>
      <c r="N9" s="50"/>
      <c r="O9" s="50">
        <v>13</v>
      </c>
      <c r="P9" s="50"/>
      <c r="Q9" s="50">
        <v>2</v>
      </c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E9" s="22"/>
    </row>
    <row r="10" spans="1:32" ht="32" x14ac:dyDescent="0.2">
      <c r="A10" s="28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  <c r="AE10" s="1" t="s">
        <v>19</v>
      </c>
      <c r="AF10" s="1" t="s">
        <v>21</v>
      </c>
    </row>
    <row r="11" spans="1:32" x14ac:dyDescent="0.2">
      <c r="A11" s="29">
        <f t="shared" ref="A11:A35" si="0">AD11</f>
        <v>1</v>
      </c>
      <c r="B11" s="16" t="s">
        <v>81</v>
      </c>
      <c r="C11" s="16" t="s">
        <v>82</v>
      </c>
      <c r="D11" s="16" t="s">
        <v>98</v>
      </c>
      <c r="E11" s="16">
        <v>20</v>
      </c>
      <c r="F11" s="26">
        <f t="shared" ref="F11:F22" si="1">IF(E11=0,,($E$9-E11)*$E$7*100/$E$9)</f>
        <v>124.52830188679245</v>
      </c>
      <c r="G11" s="16">
        <v>125</v>
      </c>
      <c r="H11" s="26">
        <f t="shared" ref="H11:H22" si="2">IF(G11=0,,($G$9-G11)*$G$7*100/$G$9)</f>
        <v>265.91760299625469</v>
      </c>
      <c r="I11" s="16">
        <v>7</v>
      </c>
      <c r="J11" s="26">
        <f t="shared" ref="J11:J22" si="3">IF(I11=0,,($I$9-I11)*$I$7*100/$I$9)</f>
        <v>83.333333333333329</v>
      </c>
      <c r="K11" s="16"/>
      <c r="L11" s="26">
        <f t="shared" ref="L11:L22" si="4">IF(K11=0,,($K$9-K11)*$K$7*100/$K$9)</f>
        <v>0</v>
      </c>
      <c r="M11" s="16">
        <v>9</v>
      </c>
      <c r="N11" s="26">
        <f t="shared" ref="N11:N22" si="5">IF(M11=0,,($M$9-M11)*$M$7*100/$M$9)</f>
        <v>133.33333333333334</v>
      </c>
      <c r="O11" s="16">
        <v>3</v>
      </c>
      <c r="P11" s="26">
        <f t="shared" ref="P11:P16" si="6">IF(O11=0,,($O$9-O11)*$O$7*100/$O$9)</f>
        <v>153.84615384615384</v>
      </c>
      <c r="Q11" s="16">
        <v>1</v>
      </c>
      <c r="R11" s="26">
        <f>IF(Q11=0,,($Q$9-Q11)*$Q$7*100/$Q$9)</f>
        <v>150</v>
      </c>
      <c r="S11" s="6"/>
      <c r="T11" s="10">
        <f>IF(S11=0,,($S$9-S11)*$S$7*100/$S$9)</f>
        <v>0</v>
      </c>
      <c r="U11" s="6"/>
      <c r="V11" s="10">
        <f t="shared" ref="V11:V22" si="7">IF(U11=0,,($U$9-U11)*$U$7*100/$U$9)</f>
        <v>0</v>
      </c>
      <c r="W11" s="6"/>
      <c r="X11" s="10">
        <f t="shared" ref="X11:X22" si="8">IF(W11=0,,($W$9-W11)*$W$7*100/$W$9)</f>
        <v>0</v>
      </c>
      <c r="Y11" s="6"/>
      <c r="Z11" s="10">
        <f t="shared" ref="Z11:Z22" si="9">IF(Y11=0,,($Y$9-Y11)*$Y$7*100/$Y$9)</f>
        <v>0</v>
      </c>
      <c r="AA11" s="6"/>
      <c r="AB11" s="10">
        <f t="shared" ref="AB11:AB22" si="10">IF(AA11=0,,($AA$9-AA11)*$AA$7*100/$AA$9)</f>
        <v>0</v>
      </c>
      <c r="AC11" s="11">
        <f t="shared" ref="AC11:AC22" si="11">SUM(F11+H11+J11+L11+N11+T11+V11+X11+Z11+P11+R11)</f>
        <v>910.95872539586765</v>
      </c>
      <c r="AD11" s="6">
        <f t="shared" ref="AD11:AD35" si="12">ROW(B11)-10</f>
        <v>1</v>
      </c>
      <c r="AE11" s="8">
        <f>COUNTA(E11,G11,I11,K11,S11,U11,Y11,AA11,W11,#REF!)</f>
        <v>4</v>
      </c>
      <c r="AF11" s="20">
        <f t="shared" ref="AF11:AF35" si="13">AE11/$G$3</f>
        <v>0.66666666666666663</v>
      </c>
    </row>
    <row r="12" spans="1:32" x14ac:dyDescent="0.2">
      <c r="A12" s="29">
        <f t="shared" si="0"/>
        <v>2</v>
      </c>
      <c r="B12" s="16" t="s">
        <v>191</v>
      </c>
      <c r="C12" s="16" t="s">
        <v>192</v>
      </c>
      <c r="D12" s="16" t="s">
        <v>98</v>
      </c>
      <c r="E12" s="16"/>
      <c r="F12" s="26">
        <f t="shared" si="1"/>
        <v>0</v>
      </c>
      <c r="G12" s="16"/>
      <c r="H12" s="26">
        <f t="shared" si="2"/>
        <v>0</v>
      </c>
      <c r="I12" s="16"/>
      <c r="J12" s="26">
        <f t="shared" si="3"/>
        <v>0</v>
      </c>
      <c r="K12" s="16"/>
      <c r="L12" s="26">
        <f t="shared" si="4"/>
        <v>0</v>
      </c>
      <c r="M12" s="16"/>
      <c r="N12" s="26">
        <f t="shared" si="5"/>
        <v>0</v>
      </c>
      <c r="O12" s="16">
        <v>7</v>
      </c>
      <c r="P12" s="26">
        <f t="shared" si="6"/>
        <v>92.307692307692307</v>
      </c>
      <c r="Q12" s="16">
        <v>2</v>
      </c>
      <c r="R12" s="26">
        <f>150/2</f>
        <v>75</v>
      </c>
      <c r="S12" s="6"/>
      <c r="T12" s="10">
        <f>IF(S12=0,,($S$9-S12)*$S$7*100/$S$9)</f>
        <v>0</v>
      </c>
      <c r="U12" s="6"/>
      <c r="V12" s="10">
        <f t="shared" si="7"/>
        <v>0</v>
      </c>
      <c r="W12" s="6"/>
      <c r="X12" s="10">
        <f t="shared" si="8"/>
        <v>0</v>
      </c>
      <c r="Y12" s="6"/>
      <c r="Z12" s="10">
        <f t="shared" si="9"/>
        <v>0</v>
      </c>
      <c r="AA12" s="6"/>
      <c r="AB12" s="10">
        <f t="shared" si="10"/>
        <v>0</v>
      </c>
      <c r="AC12" s="11">
        <f t="shared" si="11"/>
        <v>167.30769230769232</v>
      </c>
      <c r="AD12" s="6">
        <f t="shared" si="12"/>
        <v>2</v>
      </c>
      <c r="AE12" s="8">
        <f>COUNTA(E12,G12,I12,K12,S12,U12,Y12,AA12,W12,#REF!)</f>
        <v>1</v>
      </c>
      <c r="AF12" s="20">
        <f t="shared" si="13"/>
        <v>0.16666666666666666</v>
      </c>
    </row>
    <row r="13" spans="1:32" x14ac:dyDescent="0.2">
      <c r="A13" s="29">
        <f t="shared" si="0"/>
        <v>3</v>
      </c>
      <c r="B13" s="16" t="s">
        <v>188</v>
      </c>
      <c r="C13" s="16" t="s">
        <v>189</v>
      </c>
      <c r="D13" s="16" t="s">
        <v>187</v>
      </c>
      <c r="E13" s="16"/>
      <c r="F13" s="26">
        <f t="shared" si="1"/>
        <v>0</v>
      </c>
      <c r="G13" s="6"/>
      <c r="H13" s="10">
        <f t="shared" si="2"/>
        <v>0</v>
      </c>
      <c r="I13" s="6">
        <v>11</v>
      </c>
      <c r="J13" s="26">
        <f t="shared" si="3"/>
        <v>16.666666666666668</v>
      </c>
      <c r="K13" s="6"/>
      <c r="L13" s="10">
        <f t="shared" si="4"/>
        <v>0</v>
      </c>
      <c r="M13" s="6"/>
      <c r="N13" s="26">
        <f t="shared" si="5"/>
        <v>0</v>
      </c>
      <c r="O13" s="39">
        <v>5</v>
      </c>
      <c r="P13" s="26">
        <f t="shared" si="6"/>
        <v>123.07692307692308</v>
      </c>
      <c r="Q13" s="39"/>
      <c r="R13" s="26">
        <f t="shared" ref="R13:R22" si="14">IF(Q13=0,,($Q$9-Q13)*$Q$7*100/$Q$9)</f>
        <v>0</v>
      </c>
      <c r="S13" s="6"/>
      <c r="T13" s="10">
        <v>0</v>
      </c>
      <c r="U13" s="6"/>
      <c r="V13" s="10">
        <f t="shared" si="7"/>
        <v>0</v>
      </c>
      <c r="W13" s="6"/>
      <c r="X13" s="10">
        <f t="shared" si="8"/>
        <v>0</v>
      </c>
      <c r="Y13" s="6"/>
      <c r="Z13" s="10">
        <f t="shared" si="9"/>
        <v>0</v>
      </c>
      <c r="AA13" s="6"/>
      <c r="AB13" s="10">
        <f t="shared" si="10"/>
        <v>0</v>
      </c>
      <c r="AC13" s="11">
        <f t="shared" si="11"/>
        <v>139.74358974358975</v>
      </c>
      <c r="AD13" s="6">
        <f t="shared" si="12"/>
        <v>3</v>
      </c>
      <c r="AE13" s="8">
        <f>COUNTA(E13,G13,I13,K13,S13,U13,Y13,AA13,W13,#REF!)</f>
        <v>2</v>
      </c>
      <c r="AF13" s="20">
        <f t="shared" si="13"/>
        <v>0.33333333333333331</v>
      </c>
    </row>
    <row r="14" spans="1:32" x14ac:dyDescent="0.2">
      <c r="A14" s="29">
        <f t="shared" si="0"/>
        <v>4</v>
      </c>
      <c r="B14" s="16" t="s">
        <v>341</v>
      </c>
      <c r="C14" s="16" t="s">
        <v>342</v>
      </c>
      <c r="D14" s="16" t="s">
        <v>101</v>
      </c>
      <c r="E14" s="16"/>
      <c r="F14" s="26">
        <f t="shared" si="1"/>
        <v>0</v>
      </c>
      <c r="G14" s="16"/>
      <c r="H14" s="26">
        <f t="shared" si="2"/>
        <v>0</v>
      </c>
      <c r="I14" s="16"/>
      <c r="J14" s="26">
        <f t="shared" si="3"/>
        <v>0</v>
      </c>
      <c r="K14" s="16"/>
      <c r="L14" s="26">
        <f t="shared" si="4"/>
        <v>0</v>
      </c>
      <c r="M14" s="16"/>
      <c r="N14" s="26">
        <f t="shared" si="5"/>
        <v>0</v>
      </c>
      <c r="O14" s="16">
        <v>8</v>
      </c>
      <c r="P14" s="26">
        <f t="shared" si="6"/>
        <v>76.92307692307692</v>
      </c>
      <c r="Q14" s="16"/>
      <c r="R14" s="26">
        <f t="shared" si="14"/>
        <v>0</v>
      </c>
      <c r="S14" s="6"/>
      <c r="T14" s="10">
        <f t="shared" ref="T14:T22" si="15">IF(S14=0,,($S$9-S14)*$S$7*100/$S$9)</f>
        <v>0</v>
      </c>
      <c r="U14" s="6"/>
      <c r="V14" s="10">
        <f t="shared" si="7"/>
        <v>0</v>
      </c>
      <c r="W14" s="6"/>
      <c r="X14" s="10">
        <f t="shared" si="8"/>
        <v>0</v>
      </c>
      <c r="Y14" s="6"/>
      <c r="Z14" s="10">
        <f t="shared" si="9"/>
        <v>0</v>
      </c>
      <c r="AA14" s="6"/>
      <c r="AB14" s="10">
        <f t="shared" si="10"/>
        <v>0</v>
      </c>
      <c r="AC14" s="11">
        <f t="shared" si="11"/>
        <v>76.92307692307692</v>
      </c>
      <c r="AD14" s="6">
        <f t="shared" si="12"/>
        <v>4</v>
      </c>
      <c r="AE14" s="8">
        <f>COUNTA(E14,G14,I14,K14,S14,U14,Y14,AA14,W14,#REF!)</f>
        <v>1</v>
      </c>
      <c r="AF14" s="20">
        <f t="shared" si="13"/>
        <v>0.16666666666666666</v>
      </c>
    </row>
    <row r="15" spans="1:32" x14ac:dyDescent="0.2">
      <c r="A15" s="29">
        <f t="shared" si="0"/>
        <v>5</v>
      </c>
      <c r="B15" s="17" t="s">
        <v>143</v>
      </c>
      <c r="C15" s="17" t="s">
        <v>70</v>
      </c>
      <c r="D15" s="17" t="s">
        <v>98</v>
      </c>
      <c r="E15" s="16"/>
      <c r="F15" s="26">
        <f t="shared" si="1"/>
        <v>0</v>
      </c>
      <c r="G15" s="16"/>
      <c r="H15" s="26">
        <f t="shared" si="2"/>
        <v>0</v>
      </c>
      <c r="I15" s="16"/>
      <c r="J15" s="26">
        <f t="shared" si="3"/>
        <v>0</v>
      </c>
      <c r="K15" s="16"/>
      <c r="L15" s="26">
        <f t="shared" si="4"/>
        <v>0</v>
      </c>
      <c r="M15" s="16"/>
      <c r="N15" s="26">
        <f t="shared" si="5"/>
        <v>0</v>
      </c>
      <c r="O15" s="16">
        <v>11</v>
      </c>
      <c r="P15" s="26">
        <f t="shared" si="6"/>
        <v>30.76923076923077</v>
      </c>
      <c r="Q15" s="16"/>
      <c r="R15" s="26">
        <f t="shared" si="14"/>
        <v>0</v>
      </c>
      <c r="S15" s="6"/>
      <c r="T15" s="10">
        <f t="shared" si="15"/>
        <v>0</v>
      </c>
      <c r="U15" s="6"/>
      <c r="V15" s="10">
        <f t="shared" si="7"/>
        <v>0</v>
      </c>
      <c r="W15" s="6"/>
      <c r="X15" s="10">
        <f t="shared" si="8"/>
        <v>0</v>
      </c>
      <c r="Y15" s="6"/>
      <c r="Z15" s="10">
        <f t="shared" si="9"/>
        <v>0</v>
      </c>
      <c r="AA15" s="6"/>
      <c r="AB15" s="10">
        <f t="shared" si="10"/>
        <v>0</v>
      </c>
      <c r="AC15" s="11">
        <f t="shared" si="11"/>
        <v>30.76923076923077</v>
      </c>
      <c r="AD15" s="6">
        <f t="shared" si="12"/>
        <v>5</v>
      </c>
      <c r="AE15" s="8">
        <f>COUNTA(E15,G15,I15,K15,S15,U15,Y15,AA15,W15,#REF!)</f>
        <v>1</v>
      </c>
      <c r="AF15" s="20">
        <f t="shared" si="13"/>
        <v>0.16666666666666666</v>
      </c>
    </row>
    <row r="16" spans="1:32" x14ac:dyDescent="0.2">
      <c r="A16" s="29">
        <f t="shared" si="0"/>
        <v>6</v>
      </c>
      <c r="B16" s="17" t="s">
        <v>193</v>
      </c>
      <c r="C16" s="17" t="s">
        <v>194</v>
      </c>
      <c r="D16" s="16" t="s">
        <v>101</v>
      </c>
      <c r="E16" s="16"/>
      <c r="F16" s="26">
        <f t="shared" si="1"/>
        <v>0</v>
      </c>
      <c r="G16" s="6"/>
      <c r="H16" s="10">
        <f t="shared" si="2"/>
        <v>0</v>
      </c>
      <c r="I16" s="6"/>
      <c r="J16" s="26">
        <f t="shared" si="3"/>
        <v>0</v>
      </c>
      <c r="K16" s="6"/>
      <c r="L16" s="10">
        <f t="shared" si="4"/>
        <v>0</v>
      </c>
      <c r="M16" s="6"/>
      <c r="N16" s="26">
        <f t="shared" si="5"/>
        <v>0</v>
      </c>
      <c r="O16" s="39">
        <v>12</v>
      </c>
      <c r="P16" s="26">
        <f t="shared" si="6"/>
        <v>15.384615384615385</v>
      </c>
      <c r="Q16" s="39"/>
      <c r="R16" s="26">
        <f t="shared" si="14"/>
        <v>0</v>
      </c>
      <c r="S16" s="6"/>
      <c r="T16" s="10">
        <f t="shared" si="15"/>
        <v>0</v>
      </c>
      <c r="U16" s="6"/>
      <c r="V16" s="10">
        <f t="shared" si="7"/>
        <v>0</v>
      </c>
      <c r="W16" s="6"/>
      <c r="X16" s="10">
        <f t="shared" si="8"/>
        <v>0</v>
      </c>
      <c r="Y16" s="6"/>
      <c r="Z16" s="10">
        <f t="shared" si="9"/>
        <v>0</v>
      </c>
      <c r="AA16" s="6"/>
      <c r="AB16" s="10">
        <f t="shared" si="10"/>
        <v>0</v>
      </c>
      <c r="AC16" s="11">
        <f t="shared" si="11"/>
        <v>15.384615384615385</v>
      </c>
      <c r="AD16" s="6">
        <f t="shared" si="12"/>
        <v>6</v>
      </c>
      <c r="AE16" s="8">
        <f>COUNTA(E16,G16,I16,K16,S16,U16,Y16,AA16,W16,#REF!)</f>
        <v>1</v>
      </c>
      <c r="AF16" s="20">
        <f t="shared" si="13"/>
        <v>0.16666666666666666</v>
      </c>
    </row>
    <row r="17" spans="1:32" x14ac:dyDescent="0.2">
      <c r="A17" s="29">
        <f t="shared" si="0"/>
        <v>7</v>
      </c>
      <c r="B17" s="17" t="s">
        <v>343</v>
      </c>
      <c r="C17" s="17" t="s">
        <v>344</v>
      </c>
      <c r="D17" s="17" t="s">
        <v>98</v>
      </c>
      <c r="E17" s="16"/>
      <c r="F17" s="26">
        <f t="shared" si="1"/>
        <v>0</v>
      </c>
      <c r="G17" s="16"/>
      <c r="H17" s="26">
        <f t="shared" si="2"/>
        <v>0</v>
      </c>
      <c r="I17" s="16"/>
      <c r="J17" s="26">
        <f t="shared" si="3"/>
        <v>0</v>
      </c>
      <c r="K17" s="16"/>
      <c r="L17" s="26">
        <f t="shared" si="4"/>
        <v>0</v>
      </c>
      <c r="M17" s="16"/>
      <c r="N17" s="26">
        <f t="shared" si="5"/>
        <v>0</v>
      </c>
      <c r="O17" s="16">
        <v>13</v>
      </c>
      <c r="P17" s="26">
        <f>15/2</f>
        <v>7.5</v>
      </c>
      <c r="Q17" s="16"/>
      <c r="R17" s="26">
        <f t="shared" si="14"/>
        <v>0</v>
      </c>
      <c r="S17" s="6"/>
      <c r="T17" s="10">
        <f t="shared" si="15"/>
        <v>0</v>
      </c>
      <c r="U17" s="6"/>
      <c r="V17" s="10">
        <f t="shared" si="7"/>
        <v>0</v>
      </c>
      <c r="W17" s="6"/>
      <c r="X17" s="10">
        <f t="shared" si="8"/>
        <v>0</v>
      </c>
      <c r="Y17" s="6"/>
      <c r="Z17" s="10">
        <f t="shared" si="9"/>
        <v>0</v>
      </c>
      <c r="AA17" s="6"/>
      <c r="AB17" s="10">
        <f t="shared" si="10"/>
        <v>0</v>
      </c>
      <c r="AC17" s="11">
        <f t="shared" si="11"/>
        <v>7.5</v>
      </c>
      <c r="AD17" s="6">
        <f t="shared" si="12"/>
        <v>7</v>
      </c>
      <c r="AE17" s="8">
        <f>COUNTA(E17,G17,I17,K17,S17,U17,Y17,AA17,W17,#REF!)</f>
        <v>1</v>
      </c>
      <c r="AF17" s="20">
        <f t="shared" si="13"/>
        <v>0.16666666666666666</v>
      </c>
    </row>
    <row r="18" spans="1:32" x14ac:dyDescent="0.2">
      <c r="A18" s="29">
        <f t="shared" si="0"/>
        <v>8</v>
      </c>
      <c r="B18" s="16"/>
      <c r="C18" s="16"/>
      <c r="D18" s="16"/>
      <c r="E18" s="16"/>
      <c r="F18" s="26">
        <f t="shared" si="1"/>
        <v>0</v>
      </c>
      <c r="G18" s="16"/>
      <c r="H18" s="26">
        <f t="shared" si="2"/>
        <v>0</v>
      </c>
      <c r="I18" s="16"/>
      <c r="J18" s="26">
        <f t="shared" si="3"/>
        <v>0</v>
      </c>
      <c r="K18" s="16"/>
      <c r="L18" s="26">
        <f t="shared" si="4"/>
        <v>0</v>
      </c>
      <c r="M18" s="16"/>
      <c r="N18" s="26">
        <f t="shared" si="5"/>
        <v>0</v>
      </c>
      <c r="O18" s="16"/>
      <c r="P18" s="26">
        <f>IF(O18=0,,($O$9-O18)*$O$7*100/$O$9)</f>
        <v>0</v>
      </c>
      <c r="Q18" s="16"/>
      <c r="R18" s="26">
        <f t="shared" si="14"/>
        <v>0</v>
      </c>
      <c r="S18" s="6"/>
      <c r="T18" s="10">
        <f t="shared" si="15"/>
        <v>0</v>
      </c>
      <c r="U18" s="6"/>
      <c r="V18" s="10">
        <f t="shared" si="7"/>
        <v>0</v>
      </c>
      <c r="W18" s="6"/>
      <c r="X18" s="10">
        <f t="shared" si="8"/>
        <v>0</v>
      </c>
      <c r="Y18" s="6"/>
      <c r="Z18" s="10">
        <f t="shared" si="9"/>
        <v>0</v>
      </c>
      <c r="AA18" s="6"/>
      <c r="AB18" s="10">
        <f t="shared" si="10"/>
        <v>0</v>
      </c>
      <c r="AC18" s="11">
        <f t="shared" si="11"/>
        <v>0</v>
      </c>
      <c r="AD18" s="6">
        <f t="shared" si="12"/>
        <v>8</v>
      </c>
      <c r="AE18" s="8">
        <f>COUNTA(E18,G18,I18,K18,S18,U18,Y18,AA18,W18,#REF!)</f>
        <v>1</v>
      </c>
      <c r="AF18" s="20">
        <f t="shared" si="13"/>
        <v>0.16666666666666666</v>
      </c>
    </row>
    <row r="19" spans="1:32" x14ac:dyDescent="0.2">
      <c r="A19" s="29">
        <f t="shared" si="0"/>
        <v>9</v>
      </c>
      <c r="B19" s="16"/>
      <c r="C19" s="16"/>
      <c r="D19" s="16"/>
      <c r="E19" s="16"/>
      <c r="F19" s="26">
        <f t="shared" si="1"/>
        <v>0</v>
      </c>
      <c r="G19" s="6"/>
      <c r="H19" s="10">
        <f t="shared" si="2"/>
        <v>0</v>
      </c>
      <c r="I19" s="6"/>
      <c r="J19" s="26">
        <f t="shared" si="3"/>
        <v>0</v>
      </c>
      <c r="K19" s="6"/>
      <c r="L19" s="10">
        <f t="shared" si="4"/>
        <v>0</v>
      </c>
      <c r="M19" s="6"/>
      <c r="N19" s="26">
        <f t="shared" si="5"/>
        <v>0</v>
      </c>
      <c r="O19" s="39"/>
      <c r="P19" s="26">
        <f>IF(O19=0,,($O$9-O19)*$O$7*100/$O$9)</f>
        <v>0</v>
      </c>
      <c r="Q19" s="39"/>
      <c r="R19" s="26">
        <f t="shared" si="14"/>
        <v>0</v>
      </c>
      <c r="S19" s="6"/>
      <c r="T19" s="10">
        <f t="shared" si="15"/>
        <v>0</v>
      </c>
      <c r="U19" s="6"/>
      <c r="V19" s="10">
        <f t="shared" si="7"/>
        <v>0</v>
      </c>
      <c r="W19" s="6"/>
      <c r="X19" s="10">
        <f t="shared" si="8"/>
        <v>0</v>
      </c>
      <c r="Y19" s="6"/>
      <c r="Z19" s="10">
        <f t="shared" si="9"/>
        <v>0</v>
      </c>
      <c r="AA19" s="6"/>
      <c r="AB19" s="10">
        <f t="shared" si="10"/>
        <v>0</v>
      </c>
      <c r="AC19" s="11">
        <f t="shared" si="11"/>
        <v>0</v>
      </c>
      <c r="AD19" s="6">
        <f t="shared" si="12"/>
        <v>9</v>
      </c>
      <c r="AE19" s="8">
        <f>COUNTA(E19,G19,I19,K19,S19,U19,Y19,AA19,W19,#REF!)</f>
        <v>1</v>
      </c>
      <c r="AF19" s="20">
        <f t="shared" si="13"/>
        <v>0.16666666666666666</v>
      </c>
    </row>
    <row r="20" spans="1:32" x14ac:dyDescent="0.2">
      <c r="A20" s="29">
        <f t="shared" si="0"/>
        <v>10</v>
      </c>
      <c r="B20" s="16"/>
      <c r="C20" s="16"/>
      <c r="D20" s="17"/>
      <c r="E20" s="16"/>
      <c r="F20" s="26">
        <f t="shared" si="1"/>
        <v>0</v>
      </c>
      <c r="G20" s="6"/>
      <c r="H20" s="10">
        <f t="shared" si="2"/>
        <v>0</v>
      </c>
      <c r="I20" s="6"/>
      <c r="J20" s="26">
        <f t="shared" si="3"/>
        <v>0</v>
      </c>
      <c r="K20" s="6"/>
      <c r="L20" s="10">
        <f t="shared" si="4"/>
        <v>0</v>
      </c>
      <c r="M20" s="6"/>
      <c r="N20" s="26">
        <f t="shared" si="5"/>
        <v>0</v>
      </c>
      <c r="O20" s="39"/>
      <c r="P20" s="26">
        <f>IF(O20=0,,($O$9-O20)*$O$7*100/$O$9)</f>
        <v>0</v>
      </c>
      <c r="Q20" s="39"/>
      <c r="R20" s="26">
        <f t="shared" si="14"/>
        <v>0</v>
      </c>
      <c r="S20" s="6"/>
      <c r="T20" s="10">
        <f t="shared" si="15"/>
        <v>0</v>
      </c>
      <c r="U20" s="6"/>
      <c r="V20" s="10">
        <f t="shared" si="7"/>
        <v>0</v>
      </c>
      <c r="W20" s="6"/>
      <c r="X20" s="10">
        <f t="shared" si="8"/>
        <v>0</v>
      </c>
      <c r="Y20" s="6"/>
      <c r="Z20" s="10">
        <f t="shared" si="9"/>
        <v>0</v>
      </c>
      <c r="AA20" s="6"/>
      <c r="AB20" s="10">
        <f t="shared" si="10"/>
        <v>0</v>
      </c>
      <c r="AC20" s="11">
        <f t="shared" si="11"/>
        <v>0</v>
      </c>
      <c r="AD20" s="6">
        <f t="shared" si="12"/>
        <v>10</v>
      </c>
      <c r="AE20" s="8">
        <f>COUNTA(E20,G20,I20,K20,S20,U20,Y20,AA20,W20,#REF!)</f>
        <v>1</v>
      </c>
      <c r="AF20" s="20">
        <f t="shared" si="13"/>
        <v>0.16666666666666666</v>
      </c>
    </row>
    <row r="21" spans="1:32" x14ac:dyDescent="0.2">
      <c r="A21" s="29">
        <f t="shared" si="0"/>
        <v>11</v>
      </c>
      <c r="B21" s="16"/>
      <c r="C21" s="16"/>
      <c r="D21" s="16"/>
      <c r="E21" s="16"/>
      <c r="F21" s="26">
        <f t="shared" si="1"/>
        <v>0</v>
      </c>
      <c r="G21" s="6"/>
      <c r="H21" s="10">
        <f t="shared" si="2"/>
        <v>0</v>
      </c>
      <c r="I21" s="6"/>
      <c r="J21" s="26">
        <f t="shared" si="3"/>
        <v>0</v>
      </c>
      <c r="K21" s="6"/>
      <c r="L21" s="10">
        <f t="shared" si="4"/>
        <v>0</v>
      </c>
      <c r="M21" s="6"/>
      <c r="N21" s="26">
        <f t="shared" si="5"/>
        <v>0</v>
      </c>
      <c r="O21" s="39"/>
      <c r="P21" s="26">
        <f>IF(O21=0,,($O$9-O21)*$O$7*100/$O$9)</f>
        <v>0</v>
      </c>
      <c r="Q21" s="39"/>
      <c r="R21" s="26">
        <f t="shared" si="14"/>
        <v>0</v>
      </c>
      <c r="S21" s="6"/>
      <c r="T21" s="10">
        <f t="shared" si="15"/>
        <v>0</v>
      </c>
      <c r="U21" s="6"/>
      <c r="V21" s="10">
        <f t="shared" si="7"/>
        <v>0</v>
      </c>
      <c r="W21" s="6"/>
      <c r="X21" s="10">
        <f t="shared" si="8"/>
        <v>0</v>
      </c>
      <c r="Y21" s="6"/>
      <c r="Z21" s="10">
        <f t="shared" si="9"/>
        <v>0</v>
      </c>
      <c r="AA21" s="6"/>
      <c r="AB21" s="10">
        <f t="shared" si="10"/>
        <v>0</v>
      </c>
      <c r="AC21" s="11">
        <f t="shared" si="11"/>
        <v>0</v>
      </c>
      <c r="AD21" s="6">
        <f t="shared" si="12"/>
        <v>11</v>
      </c>
      <c r="AE21" s="8">
        <f>COUNTA(E21,G21,I21,K21,S21,U21,Y21,AA21,W21,#REF!)</f>
        <v>1</v>
      </c>
      <c r="AF21" s="20">
        <f t="shared" si="13"/>
        <v>0.16666666666666666</v>
      </c>
    </row>
    <row r="22" spans="1:32" x14ac:dyDescent="0.2">
      <c r="A22" s="29">
        <f t="shared" si="0"/>
        <v>12</v>
      </c>
      <c r="B22" s="16"/>
      <c r="C22" s="16"/>
      <c r="D22" s="17"/>
      <c r="E22" s="16"/>
      <c r="F22" s="26">
        <f t="shared" si="1"/>
        <v>0</v>
      </c>
      <c r="G22" s="6"/>
      <c r="H22" s="10">
        <f t="shared" si="2"/>
        <v>0</v>
      </c>
      <c r="I22" s="6"/>
      <c r="J22" s="26">
        <f t="shared" si="3"/>
        <v>0</v>
      </c>
      <c r="K22" s="6"/>
      <c r="L22" s="10">
        <f t="shared" si="4"/>
        <v>0</v>
      </c>
      <c r="M22" s="6"/>
      <c r="N22" s="26">
        <f t="shared" si="5"/>
        <v>0</v>
      </c>
      <c r="O22" s="39"/>
      <c r="P22" s="26">
        <f>IF(O22=0,,($O$9-O22)*$O$7*100/$O$9)</f>
        <v>0</v>
      </c>
      <c r="Q22" s="39"/>
      <c r="R22" s="26">
        <f t="shared" si="14"/>
        <v>0</v>
      </c>
      <c r="S22" s="6"/>
      <c r="T22" s="10">
        <f t="shared" si="15"/>
        <v>0</v>
      </c>
      <c r="U22" s="6"/>
      <c r="V22" s="10">
        <f t="shared" si="7"/>
        <v>0</v>
      </c>
      <c r="W22" s="6"/>
      <c r="X22" s="10">
        <f t="shared" si="8"/>
        <v>0</v>
      </c>
      <c r="Y22" s="6"/>
      <c r="Z22" s="10">
        <f t="shared" si="9"/>
        <v>0</v>
      </c>
      <c r="AA22" s="6"/>
      <c r="AB22" s="10">
        <f t="shared" si="10"/>
        <v>0</v>
      </c>
      <c r="AC22" s="11">
        <f t="shared" si="11"/>
        <v>0</v>
      </c>
      <c r="AD22" s="6">
        <f t="shared" si="12"/>
        <v>12</v>
      </c>
      <c r="AE22" s="8">
        <f>COUNTA(E22,G22,I22,K22,S22,U22,Y22,AA22,W22,#REF!)</f>
        <v>1</v>
      </c>
      <c r="AF22" s="20">
        <f t="shared" si="13"/>
        <v>0.16666666666666666</v>
      </c>
    </row>
    <row r="23" spans="1:32" x14ac:dyDescent="0.2">
      <c r="A23" s="29">
        <f t="shared" si="0"/>
        <v>13</v>
      </c>
      <c r="B23" s="17"/>
      <c r="C23" s="17"/>
      <c r="D23" s="17"/>
      <c r="E23" s="16"/>
      <c r="F23" s="26">
        <f t="shared" ref="F23:F26" si="16">IF(E23=0,,($E$9-E23)*$E$7*100/$E$9)</f>
        <v>0</v>
      </c>
      <c r="G23" s="6"/>
      <c r="H23" s="10">
        <f t="shared" ref="H23:H26" si="17">IF(G23=0,,($G$9-G23)*$G$7*100/$G$9)</f>
        <v>0</v>
      </c>
      <c r="I23" s="6"/>
      <c r="J23" s="26">
        <f t="shared" ref="J23:J35" si="18">IF(I23=0,,($I$9-I23)*$I$7*100/$I$9)</f>
        <v>0</v>
      </c>
      <c r="K23" s="6"/>
      <c r="L23" s="10">
        <f t="shared" ref="L23:L26" si="19">IF(K23=0,,($K$9-K23)*$K$7*100/$K$9)</f>
        <v>0</v>
      </c>
      <c r="M23" s="6"/>
      <c r="N23" s="26">
        <f t="shared" ref="N23:N26" si="20">IF(M23=0,,($M$9-M23)*$M$7*100/$M$9)</f>
        <v>0</v>
      </c>
      <c r="O23" s="39"/>
      <c r="P23" s="26">
        <v>0</v>
      </c>
      <c r="Q23" s="39"/>
      <c r="R23" s="26">
        <f t="shared" ref="R23:R26" si="21">IF(Q23=0,,($Q$9-Q23)*$Q$7*100/$Q$9)</f>
        <v>0</v>
      </c>
      <c r="S23" s="6"/>
      <c r="T23" s="10">
        <f t="shared" ref="T23:T26" si="22">IF(S23=0,,($S$9-S23)*$S$7*100/$S$9)</f>
        <v>0</v>
      </c>
      <c r="U23" s="6"/>
      <c r="V23" s="10">
        <f t="shared" ref="V23:V26" si="23">IF(U23=0,,($U$9-U23)*$U$7*100/$U$9)</f>
        <v>0</v>
      </c>
      <c r="W23" s="6"/>
      <c r="X23" s="10">
        <f t="shared" ref="X23:X26" si="24">IF(W23=0,,($W$9-W23)*$W$7*100/$W$9)</f>
        <v>0</v>
      </c>
      <c r="Y23" s="6"/>
      <c r="Z23" s="10">
        <f t="shared" ref="Z23:Z26" si="25">IF(Y23=0,,($Y$9-Y23)*$Y$7*100/$Y$9)</f>
        <v>0</v>
      </c>
      <c r="AA23" s="6"/>
      <c r="AB23" s="10">
        <f t="shared" ref="AB23:AB26" si="26">IF(AA23=0,,($AA$9-AA23)*$AA$7*100/$AA$9)</f>
        <v>0</v>
      </c>
      <c r="AC23" s="11">
        <f t="shared" ref="AC23:AC26" si="27">SUM(F23+H23+J23+L23+N23+T23+V23+X23+Z23+P23+R23)</f>
        <v>0</v>
      </c>
      <c r="AD23" s="6">
        <f t="shared" si="12"/>
        <v>13</v>
      </c>
      <c r="AE23" s="8">
        <f>COUNTA(E23,G23,I23,K23,S23,U23,Y23,AA23,W23,#REF!)</f>
        <v>1</v>
      </c>
      <c r="AF23" s="20">
        <f t="shared" si="13"/>
        <v>0.16666666666666666</v>
      </c>
    </row>
    <row r="24" spans="1:32" x14ac:dyDescent="0.2">
      <c r="A24" s="29">
        <f t="shared" si="0"/>
        <v>14</v>
      </c>
      <c r="B24" s="17"/>
      <c r="C24" s="17"/>
      <c r="D24" s="17"/>
      <c r="E24" s="16"/>
      <c r="F24" s="26">
        <f t="shared" si="16"/>
        <v>0</v>
      </c>
      <c r="G24" s="6"/>
      <c r="H24" s="10">
        <f t="shared" si="17"/>
        <v>0</v>
      </c>
      <c r="I24" s="6"/>
      <c r="J24" s="26">
        <f t="shared" si="18"/>
        <v>0</v>
      </c>
      <c r="K24" s="6"/>
      <c r="L24" s="10">
        <f t="shared" si="19"/>
        <v>0</v>
      </c>
      <c r="M24" s="6"/>
      <c r="N24" s="26">
        <f t="shared" si="20"/>
        <v>0</v>
      </c>
      <c r="O24" s="39"/>
      <c r="P24" s="26">
        <f>IF(O24=0,,($O$9-O24)*$O$7*100/$O$9)</f>
        <v>0</v>
      </c>
      <c r="Q24" s="39"/>
      <c r="R24" s="26">
        <f t="shared" si="21"/>
        <v>0</v>
      </c>
      <c r="S24" s="6"/>
      <c r="T24" s="10">
        <f t="shared" si="22"/>
        <v>0</v>
      </c>
      <c r="U24" s="6"/>
      <c r="V24" s="10">
        <f t="shared" si="23"/>
        <v>0</v>
      </c>
      <c r="W24" s="6"/>
      <c r="X24" s="10">
        <f t="shared" si="24"/>
        <v>0</v>
      </c>
      <c r="Y24" s="6"/>
      <c r="Z24" s="10">
        <f t="shared" si="25"/>
        <v>0</v>
      </c>
      <c r="AA24" s="6"/>
      <c r="AB24" s="10">
        <f t="shared" si="26"/>
        <v>0</v>
      </c>
      <c r="AC24" s="11">
        <f t="shared" si="27"/>
        <v>0</v>
      </c>
      <c r="AD24" s="6">
        <f t="shared" si="12"/>
        <v>14</v>
      </c>
      <c r="AE24" s="8">
        <f>COUNTA(E24,G24,I24,K24,S24,U24,Y24,AA24,W24,#REF!)</f>
        <v>1</v>
      </c>
      <c r="AF24" s="20">
        <f t="shared" si="13"/>
        <v>0.16666666666666666</v>
      </c>
    </row>
    <row r="25" spans="1:32" x14ac:dyDescent="0.2">
      <c r="A25" s="29">
        <f t="shared" si="0"/>
        <v>15</v>
      </c>
      <c r="B25" s="17"/>
      <c r="C25" s="17"/>
      <c r="D25" s="17"/>
      <c r="E25" s="16"/>
      <c r="F25" s="26">
        <f t="shared" si="16"/>
        <v>0</v>
      </c>
      <c r="G25" s="6"/>
      <c r="H25" s="10">
        <f t="shared" si="17"/>
        <v>0</v>
      </c>
      <c r="I25" s="6"/>
      <c r="J25" s="26">
        <f t="shared" si="18"/>
        <v>0</v>
      </c>
      <c r="K25" s="6"/>
      <c r="L25" s="10">
        <f t="shared" si="19"/>
        <v>0</v>
      </c>
      <c r="M25" s="6"/>
      <c r="N25" s="26">
        <f t="shared" si="20"/>
        <v>0</v>
      </c>
      <c r="O25" s="39"/>
      <c r="P25" s="26">
        <f>IF(O25=0,,($O$9-O25)*$O$7*100/$O$9)</f>
        <v>0</v>
      </c>
      <c r="Q25" s="39"/>
      <c r="R25" s="26">
        <f t="shared" si="21"/>
        <v>0</v>
      </c>
      <c r="S25" s="6"/>
      <c r="T25" s="10">
        <f t="shared" si="22"/>
        <v>0</v>
      </c>
      <c r="U25" s="6"/>
      <c r="V25" s="10">
        <f t="shared" si="23"/>
        <v>0</v>
      </c>
      <c r="W25" s="6"/>
      <c r="X25" s="10">
        <f t="shared" si="24"/>
        <v>0</v>
      </c>
      <c r="Y25" s="6"/>
      <c r="Z25" s="10">
        <f t="shared" si="25"/>
        <v>0</v>
      </c>
      <c r="AA25" s="6"/>
      <c r="AB25" s="10">
        <f t="shared" si="26"/>
        <v>0</v>
      </c>
      <c r="AC25" s="11">
        <f t="shared" si="27"/>
        <v>0</v>
      </c>
      <c r="AD25" s="6">
        <f t="shared" si="12"/>
        <v>15</v>
      </c>
      <c r="AE25" s="8">
        <f>COUNTA(E25,G25,I25,K25,S25,U25,Y25,AA25,W25,#REF!)</f>
        <v>1</v>
      </c>
      <c r="AF25" s="20">
        <f t="shared" si="13"/>
        <v>0.16666666666666666</v>
      </c>
    </row>
    <row r="26" spans="1:32" x14ac:dyDescent="0.2">
      <c r="A26" s="29">
        <f t="shared" si="0"/>
        <v>16</v>
      </c>
      <c r="B26" s="17"/>
      <c r="C26" s="17"/>
      <c r="D26" s="16"/>
      <c r="E26" s="16"/>
      <c r="F26" s="26">
        <f t="shared" si="16"/>
        <v>0</v>
      </c>
      <c r="G26" s="6"/>
      <c r="H26" s="10">
        <f t="shared" si="17"/>
        <v>0</v>
      </c>
      <c r="I26" s="6"/>
      <c r="J26" s="26">
        <f t="shared" si="18"/>
        <v>0</v>
      </c>
      <c r="K26" s="6"/>
      <c r="L26" s="10">
        <f t="shared" si="19"/>
        <v>0</v>
      </c>
      <c r="M26" s="6"/>
      <c r="N26" s="26">
        <f t="shared" si="20"/>
        <v>0</v>
      </c>
      <c r="O26" s="39"/>
      <c r="P26" s="26">
        <f>IF(O26=0,,($O$9-O26)*$O$7*100/$O$9)</f>
        <v>0</v>
      </c>
      <c r="Q26" s="39"/>
      <c r="R26" s="26">
        <f t="shared" si="21"/>
        <v>0</v>
      </c>
      <c r="S26" s="6"/>
      <c r="T26" s="10">
        <f t="shared" si="22"/>
        <v>0</v>
      </c>
      <c r="U26" s="6"/>
      <c r="V26" s="10">
        <f t="shared" si="23"/>
        <v>0</v>
      </c>
      <c r="W26" s="6"/>
      <c r="X26" s="10">
        <f t="shared" si="24"/>
        <v>0</v>
      </c>
      <c r="Y26" s="6"/>
      <c r="Z26" s="10">
        <f t="shared" si="25"/>
        <v>0</v>
      </c>
      <c r="AA26" s="6"/>
      <c r="AB26" s="10">
        <f t="shared" si="26"/>
        <v>0</v>
      </c>
      <c r="AC26" s="11">
        <f t="shared" si="27"/>
        <v>0</v>
      </c>
      <c r="AD26" s="6">
        <f t="shared" si="12"/>
        <v>16</v>
      </c>
      <c r="AE26" s="8">
        <f>COUNTA(E26,G26,I26,K26,S26,U26,Y26,AA26,W26,#REF!)</f>
        <v>1</v>
      </c>
      <c r="AF26" s="20">
        <f t="shared" si="13"/>
        <v>0.16666666666666666</v>
      </c>
    </row>
    <row r="27" spans="1:32" x14ac:dyDescent="0.2">
      <c r="A27" s="29">
        <f t="shared" si="0"/>
        <v>17</v>
      </c>
      <c r="B27" s="16"/>
      <c r="C27" s="16"/>
      <c r="D27" s="17"/>
      <c r="E27" s="16"/>
      <c r="F27" s="26">
        <f t="shared" ref="F27:F35" si="28">IF(E27=0,,($E$9-E27)*$E$7*100/$E$9)</f>
        <v>0</v>
      </c>
      <c r="G27" s="6"/>
      <c r="H27" s="10">
        <f t="shared" ref="H27:H35" si="29">IF(G27=0,,($G$9-G27)*$G$7*100/$G$9)</f>
        <v>0</v>
      </c>
      <c r="I27" s="6"/>
      <c r="J27" s="26">
        <f t="shared" si="18"/>
        <v>0</v>
      </c>
      <c r="K27" s="6"/>
      <c r="L27" s="10">
        <f t="shared" ref="L27:L35" si="30">IF(K27=0,,($K$9-K27)*$K$7*100/$K$9)</f>
        <v>0</v>
      </c>
      <c r="M27" s="6"/>
      <c r="N27" s="26">
        <f t="shared" ref="N27:N35" si="31">IF(M27=0,,($M$9-M27)*$M$7*100/$M$9)</f>
        <v>0</v>
      </c>
      <c r="O27" s="39"/>
      <c r="P27" s="26">
        <f t="shared" ref="P27:P35" si="32">IF(O27=0,,($O$9-O27)*$O$7*100/$O$9)</f>
        <v>0</v>
      </c>
      <c r="Q27" s="39"/>
      <c r="R27" s="26">
        <f t="shared" ref="R27:R35" si="33">IF(Q27=0,,($Q$9-Q27)*$Q$7*100/$Q$9)</f>
        <v>0</v>
      </c>
      <c r="S27" s="6"/>
      <c r="T27" s="10">
        <f t="shared" ref="T27" si="34">IF(S27=0,,($S$9-S27)*$S$7*100/$S$9)</f>
        <v>0</v>
      </c>
      <c r="U27" s="6"/>
      <c r="V27" s="10">
        <f t="shared" ref="V27:V33" si="35">IF(U27=0,,($U$9-U27)*$U$7*100/$U$9)</f>
        <v>0</v>
      </c>
      <c r="W27" s="6"/>
      <c r="X27" s="10">
        <f t="shared" ref="X27:X35" si="36">IF(W27=0,,($W$9-W27)*$W$7*100/$W$9)</f>
        <v>0</v>
      </c>
      <c r="Y27" s="6"/>
      <c r="Z27" s="10">
        <f t="shared" ref="Z27:Z29" si="37">IF(Y27=0,,($Y$9-Y27)*$Y$7*100/$Y$9)</f>
        <v>0</v>
      </c>
      <c r="AA27" s="6"/>
      <c r="AB27" s="10">
        <f t="shared" ref="AB27:AB35" si="38">IF(AA27=0,,($AA$9-AA27)*$AA$7*100/$AA$9)</f>
        <v>0</v>
      </c>
      <c r="AC27" s="11">
        <f t="shared" ref="AC27:AC35" si="39">SUM(F27+H27+J27+L27+N27+T27+V27+X27+Z27+P27+R27)</f>
        <v>0</v>
      </c>
      <c r="AD27" s="6">
        <f t="shared" si="12"/>
        <v>17</v>
      </c>
      <c r="AE27" s="8">
        <f>COUNTA(E27,G27,I27,K27,S27,U27,Y27,AA27,W27,#REF!)</f>
        <v>1</v>
      </c>
      <c r="AF27" s="20">
        <f t="shared" si="13"/>
        <v>0.16666666666666666</v>
      </c>
    </row>
    <row r="28" spans="1:32" x14ac:dyDescent="0.2">
      <c r="A28" s="29">
        <f t="shared" si="0"/>
        <v>18</v>
      </c>
      <c r="B28" s="17"/>
      <c r="C28" s="17"/>
      <c r="D28" s="17"/>
      <c r="E28" s="16"/>
      <c r="F28" s="26">
        <f t="shared" si="28"/>
        <v>0</v>
      </c>
      <c r="G28" s="6"/>
      <c r="H28" s="10">
        <f t="shared" si="29"/>
        <v>0</v>
      </c>
      <c r="I28" s="6"/>
      <c r="J28" s="26">
        <f t="shared" si="18"/>
        <v>0</v>
      </c>
      <c r="K28" s="6"/>
      <c r="L28" s="10">
        <f t="shared" si="30"/>
        <v>0</v>
      </c>
      <c r="M28" s="6"/>
      <c r="N28" s="26">
        <f t="shared" si="31"/>
        <v>0</v>
      </c>
      <c r="O28" s="39"/>
      <c r="P28" s="26">
        <f t="shared" si="32"/>
        <v>0</v>
      </c>
      <c r="Q28" s="39"/>
      <c r="R28" s="26">
        <f t="shared" si="33"/>
        <v>0</v>
      </c>
      <c r="S28" s="6"/>
      <c r="T28" s="10">
        <f t="shared" ref="T28:T35" si="40">IF(S28=0,,($S$9-S28)*$S$7*100/$S$9)</f>
        <v>0</v>
      </c>
      <c r="U28" s="6"/>
      <c r="V28" s="10">
        <f t="shared" si="35"/>
        <v>0</v>
      </c>
      <c r="W28" s="6"/>
      <c r="X28" s="10">
        <f t="shared" si="36"/>
        <v>0</v>
      </c>
      <c r="Y28" s="6"/>
      <c r="Z28" s="10">
        <f t="shared" si="37"/>
        <v>0</v>
      </c>
      <c r="AA28" s="6"/>
      <c r="AB28" s="10">
        <f t="shared" si="38"/>
        <v>0</v>
      </c>
      <c r="AC28" s="11">
        <f t="shared" si="39"/>
        <v>0</v>
      </c>
      <c r="AD28" s="6">
        <f t="shared" si="12"/>
        <v>18</v>
      </c>
      <c r="AE28" s="8">
        <f>COUNTA(E28,G28,I28,K28,S28,U28,Y28,AA28,W28,#REF!)</f>
        <v>1</v>
      </c>
      <c r="AF28" s="20">
        <f t="shared" si="13"/>
        <v>0.16666666666666666</v>
      </c>
    </row>
    <row r="29" spans="1:32" x14ac:dyDescent="0.2">
      <c r="A29" s="29">
        <f t="shared" si="0"/>
        <v>19</v>
      </c>
      <c r="B29" s="17"/>
      <c r="C29" s="17"/>
      <c r="D29" s="17"/>
      <c r="E29" s="16"/>
      <c r="F29" s="26">
        <f t="shared" si="28"/>
        <v>0</v>
      </c>
      <c r="G29" s="6"/>
      <c r="H29" s="10">
        <f t="shared" si="29"/>
        <v>0</v>
      </c>
      <c r="I29" s="6"/>
      <c r="J29" s="26">
        <f t="shared" si="18"/>
        <v>0</v>
      </c>
      <c r="K29" s="6"/>
      <c r="L29" s="10">
        <f t="shared" si="30"/>
        <v>0</v>
      </c>
      <c r="M29" s="6"/>
      <c r="N29" s="26">
        <f t="shared" si="31"/>
        <v>0</v>
      </c>
      <c r="O29" s="6"/>
      <c r="P29" s="26">
        <f t="shared" si="32"/>
        <v>0</v>
      </c>
      <c r="Q29" s="6"/>
      <c r="R29" s="26">
        <f t="shared" si="33"/>
        <v>0</v>
      </c>
      <c r="S29" s="6"/>
      <c r="T29" s="10">
        <f t="shared" si="40"/>
        <v>0</v>
      </c>
      <c r="U29" s="6"/>
      <c r="V29" s="10">
        <f t="shared" si="35"/>
        <v>0</v>
      </c>
      <c r="W29" s="6"/>
      <c r="X29" s="10">
        <f t="shared" si="36"/>
        <v>0</v>
      </c>
      <c r="Y29" s="6"/>
      <c r="Z29" s="10">
        <f t="shared" si="37"/>
        <v>0</v>
      </c>
      <c r="AA29" s="6"/>
      <c r="AB29" s="10">
        <f t="shared" si="38"/>
        <v>0</v>
      </c>
      <c r="AC29" s="11">
        <f t="shared" si="39"/>
        <v>0</v>
      </c>
      <c r="AD29" s="6">
        <f t="shared" si="12"/>
        <v>19</v>
      </c>
      <c r="AE29" s="8">
        <f>COUNTA(E29,G29,I29,K29,S29,U29,Y29,AA29,W29,#REF!)</f>
        <v>1</v>
      </c>
      <c r="AF29" s="20">
        <f t="shared" si="13"/>
        <v>0.16666666666666666</v>
      </c>
    </row>
    <row r="30" spans="1:32" x14ac:dyDescent="0.2">
      <c r="A30" s="29">
        <f t="shared" si="0"/>
        <v>20</v>
      </c>
      <c r="B30" s="17"/>
      <c r="C30" s="17"/>
      <c r="D30" s="17"/>
      <c r="E30" s="16"/>
      <c r="F30" s="26">
        <f t="shared" si="28"/>
        <v>0</v>
      </c>
      <c r="G30" s="6"/>
      <c r="H30" s="10">
        <f t="shared" si="29"/>
        <v>0</v>
      </c>
      <c r="I30" s="6"/>
      <c r="J30" s="26">
        <f t="shared" si="18"/>
        <v>0</v>
      </c>
      <c r="K30" s="6"/>
      <c r="L30" s="10">
        <f t="shared" si="30"/>
        <v>0</v>
      </c>
      <c r="M30" s="6"/>
      <c r="N30" s="26">
        <f t="shared" si="31"/>
        <v>0</v>
      </c>
      <c r="O30" s="6"/>
      <c r="P30" s="26">
        <f t="shared" si="32"/>
        <v>0</v>
      </c>
      <c r="Q30" s="6"/>
      <c r="R30" s="26">
        <f t="shared" si="33"/>
        <v>0</v>
      </c>
      <c r="S30" s="6"/>
      <c r="T30" s="10">
        <f t="shared" si="40"/>
        <v>0</v>
      </c>
      <c r="U30" s="6"/>
      <c r="V30" s="10">
        <f t="shared" si="35"/>
        <v>0</v>
      </c>
      <c r="W30" s="6"/>
      <c r="X30" s="10">
        <f t="shared" si="36"/>
        <v>0</v>
      </c>
      <c r="Y30" s="6"/>
      <c r="Z30" s="10">
        <f t="shared" ref="Z30:Z35" si="41">IF(Y30=0,,($Y$9-Y30)*$Y$7*100/$Y$9)</f>
        <v>0</v>
      </c>
      <c r="AA30" s="6"/>
      <c r="AB30" s="10">
        <f t="shared" si="38"/>
        <v>0</v>
      </c>
      <c r="AC30" s="11">
        <f t="shared" si="39"/>
        <v>0</v>
      </c>
      <c r="AD30" s="6">
        <f t="shared" si="12"/>
        <v>20</v>
      </c>
      <c r="AE30" s="8">
        <f>COUNTA(E30,G30,I30,K30,S30,U30,Y30,AA30,W30,#REF!)</f>
        <v>1</v>
      </c>
      <c r="AF30" s="20">
        <f t="shared" si="13"/>
        <v>0.16666666666666666</v>
      </c>
    </row>
    <row r="31" spans="1:32" x14ac:dyDescent="0.2">
      <c r="A31" s="29">
        <f t="shared" si="0"/>
        <v>21</v>
      </c>
      <c r="B31" s="16"/>
      <c r="C31" s="16"/>
      <c r="D31" s="17"/>
      <c r="E31" s="16"/>
      <c r="F31" s="26">
        <f t="shared" si="28"/>
        <v>0</v>
      </c>
      <c r="G31" s="6"/>
      <c r="H31" s="10">
        <f t="shared" si="29"/>
        <v>0</v>
      </c>
      <c r="I31" s="6"/>
      <c r="J31" s="26">
        <f t="shared" si="18"/>
        <v>0</v>
      </c>
      <c r="K31" s="6"/>
      <c r="L31" s="10">
        <f t="shared" si="30"/>
        <v>0</v>
      </c>
      <c r="M31" s="6"/>
      <c r="N31" s="26">
        <f t="shared" si="31"/>
        <v>0</v>
      </c>
      <c r="O31" s="6"/>
      <c r="P31" s="26">
        <f t="shared" si="32"/>
        <v>0</v>
      </c>
      <c r="Q31" s="6"/>
      <c r="R31" s="26">
        <f t="shared" si="33"/>
        <v>0</v>
      </c>
      <c r="S31" s="6"/>
      <c r="T31" s="10">
        <f t="shared" si="40"/>
        <v>0</v>
      </c>
      <c r="U31" s="6"/>
      <c r="V31" s="10">
        <f t="shared" si="35"/>
        <v>0</v>
      </c>
      <c r="W31" s="6"/>
      <c r="X31" s="10">
        <f t="shared" si="36"/>
        <v>0</v>
      </c>
      <c r="Y31" s="6"/>
      <c r="Z31" s="10">
        <f t="shared" si="41"/>
        <v>0</v>
      </c>
      <c r="AA31" s="6"/>
      <c r="AB31" s="10">
        <f t="shared" si="38"/>
        <v>0</v>
      </c>
      <c r="AC31" s="11">
        <f t="shared" si="39"/>
        <v>0</v>
      </c>
      <c r="AD31" s="6">
        <f t="shared" si="12"/>
        <v>21</v>
      </c>
      <c r="AE31" s="8">
        <f>COUNTA(E31,G31,I31,K31,S31,U31,Y31,AA31,W31,#REF!)</f>
        <v>1</v>
      </c>
      <c r="AF31" s="20">
        <f t="shared" si="13"/>
        <v>0.16666666666666666</v>
      </c>
    </row>
    <row r="32" spans="1:32" x14ac:dyDescent="0.2">
      <c r="A32" s="29">
        <f t="shared" si="0"/>
        <v>22</v>
      </c>
      <c r="B32" s="17"/>
      <c r="C32" s="17"/>
      <c r="D32" s="17"/>
      <c r="E32" s="16"/>
      <c r="F32" s="26">
        <f t="shared" si="28"/>
        <v>0</v>
      </c>
      <c r="G32" s="6"/>
      <c r="H32" s="10">
        <f t="shared" si="29"/>
        <v>0</v>
      </c>
      <c r="I32" s="6"/>
      <c r="J32" s="26">
        <f t="shared" si="18"/>
        <v>0</v>
      </c>
      <c r="K32" s="6"/>
      <c r="L32" s="10">
        <f t="shared" si="30"/>
        <v>0</v>
      </c>
      <c r="M32" s="6"/>
      <c r="N32" s="26">
        <f t="shared" si="31"/>
        <v>0</v>
      </c>
      <c r="O32" s="6"/>
      <c r="P32" s="26">
        <f t="shared" si="32"/>
        <v>0</v>
      </c>
      <c r="Q32" s="6"/>
      <c r="R32" s="26">
        <f t="shared" si="33"/>
        <v>0</v>
      </c>
      <c r="S32" s="6"/>
      <c r="T32" s="10">
        <f t="shared" si="40"/>
        <v>0</v>
      </c>
      <c r="U32" s="6"/>
      <c r="V32" s="10">
        <f t="shared" si="35"/>
        <v>0</v>
      </c>
      <c r="W32" s="6"/>
      <c r="X32" s="10">
        <f t="shared" si="36"/>
        <v>0</v>
      </c>
      <c r="Y32" s="6"/>
      <c r="Z32" s="10">
        <f t="shared" si="41"/>
        <v>0</v>
      </c>
      <c r="AA32" s="6"/>
      <c r="AB32" s="10">
        <f t="shared" si="38"/>
        <v>0</v>
      </c>
      <c r="AC32" s="11">
        <f t="shared" si="39"/>
        <v>0</v>
      </c>
      <c r="AD32" s="6">
        <f t="shared" si="12"/>
        <v>22</v>
      </c>
      <c r="AE32" s="8">
        <f>COUNTA(E32,G32,I32,K32,S32,U32,Y32,AA32,W32,#REF!)</f>
        <v>1</v>
      </c>
      <c r="AF32" s="20">
        <f t="shared" si="13"/>
        <v>0.16666666666666666</v>
      </c>
    </row>
    <row r="33" spans="1:32" x14ac:dyDescent="0.2">
      <c r="A33" s="29">
        <f t="shared" si="0"/>
        <v>23</v>
      </c>
      <c r="B33" s="17"/>
      <c r="C33" s="17"/>
      <c r="D33" s="17"/>
      <c r="E33" s="16"/>
      <c r="F33" s="26">
        <f t="shared" si="28"/>
        <v>0</v>
      </c>
      <c r="G33" s="6"/>
      <c r="H33" s="10">
        <f t="shared" si="29"/>
        <v>0</v>
      </c>
      <c r="I33" s="6"/>
      <c r="J33" s="26">
        <f t="shared" si="18"/>
        <v>0</v>
      </c>
      <c r="K33" s="6"/>
      <c r="L33" s="10">
        <f t="shared" si="30"/>
        <v>0</v>
      </c>
      <c r="M33" s="6"/>
      <c r="N33" s="26">
        <f t="shared" si="31"/>
        <v>0</v>
      </c>
      <c r="O33" s="6"/>
      <c r="P33" s="26">
        <f t="shared" si="32"/>
        <v>0</v>
      </c>
      <c r="Q33" s="6"/>
      <c r="R33" s="26">
        <f t="shared" si="33"/>
        <v>0</v>
      </c>
      <c r="S33" s="6"/>
      <c r="T33" s="10">
        <f t="shared" si="40"/>
        <v>0</v>
      </c>
      <c r="U33" s="6"/>
      <c r="V33" s="10">
        <f t="shared" si="35"/>
        <v>0</v>
      </c>
      <c r="W33" s="6"/>
      <c r="X33" s="10">
        <f t="shared" si="36"/>
        <v>0</v>
      </c>
      <c r="Y33" s="6"/>
      <c r="Z33" s="10">
        <f t="shared" si="41"/>
        <v>0</v>
      </c>
      <c r="AA33" s="6"/>
      <c r="AB33" s="10">
        <f t="shared" si="38"/>
        <v>0</v>
      </c>
      <c r="AC33" s="11">
        <f t="shared" si="39"/>
        <v>0</v>
      </c>
      <c r="AD33" s="6">
        <f t="shared" si="12"/>
        <v>23</v>
      </c>
      <c r="AE33" s="8">
        <f>COUNTA(E33,G33,I33,K33,S33,U33,Y33,AA33,W33,#REF!)</f>
        <v>1</v>
      </c>
      <c r="AF33" s="20">
        <f t="shared" si="13"/>
        <v>0.16666666666666666</v>
      </c>
    </row>
    <row r="34" spans="1:32" x14ac:dyDescent="0.2">
      <c r="A34" s="29">
        <f t="shared" si="0"/>
        <v>24</v>
      </c>
      <c r="B34" s="16"/>
      <c r="C34" s="16"/>
      <c r="D34" s="17"/>
      <c r="E34" s="16"/>
      <c r="F34" s="26">
        <f t="shared" si="28"/>
        <v>0</v>
      </c>
      <c r="G34" s="6"/>
      <c r="H34" s="10">
        <f t="shared" si="29"/>
        <v>0</v>
      </c>
      <c r="I34" s="6"/>
      <c r="J34" s="26">
        <f t="shared" si="18"/>
        <v>0</v>
      </c>
      <c r="K34" s="6"/>
      <c r="L34" s="10">
        <f t="shared" si="30"/>
        <v>0</v>
      </c>
      <c r="M34" s="6"/>
      <c r="N34" s="26">
        <f t="shared" si="31"/>
        <v>0</v>
      </c>
      <c r="O34" s="6"/>
      <c r="P34" s="26">
        <f t="shared" si="32"/>
        <v>0</v>
      </c>
      <c r="Q34" s="6"/>
      <c r="R34" s="26">
        <f t="shared" si="33"/>
        <v>0</v>
      </c>
      <c r="S34" s="6"/>
      <c r="T34" s="10">
        <f t="shared" si="40"/>
        <v>0</v>
      </c>
      <c r="U34" s="6"/>
      <c r="V34" s="10">
        <f>V33/2</f>
        <v>0</v>
      </c>
      <c r="W34" s="6"/>
      <c r="X34" s="10">
        <f t="shared" si="36"/>
        <v>0</v>
      </c>
      <c r="Y34" s="6"/>
      <c r="Z34" s="10">
        <f t="shared" si="41"/>
        <v>0</v>
      </c>
      <c r="AA34" s="6"/>
      <c r="AB34" s="10">
        <f t="shared" si="38"/>
        <v>0</v>
      </c>
      <c r="AC34" s="11">
        <f t="shared" si="39"/>
        <v>0</v>
      </c>
      <c r="AD34" s="6">
        <f t="shared" si="12"/>
        <v>24</v>
      </c>
      <c r="AE34" s="8">
        <f>COUNTA(E34,G34,I34,K34,S34,U34,Y34,AA34,W34,#REF!)</f>
        <v>1</v>
      </c>
      <c r="AF34" s="20">
        <f t="shared" si="13"/>
        <v>0.16666666666666666</v>
      </c>
    </row>
    <row r="35" spans="1:32" x14ac:dyDescent="0.2">
      <c r="A35" s="29">
        <f t="shared" si="0"/>
        <v>25</v>
      </c>
      <c r="B35" s="17"/>
      <c r="C35" s="17"/>
      <c r="D35" s="17"/>
      <c r="E35" s="16"/>
      <c r="F35" s="26">
        <f t="shared" si="28"/>
        <v>0</v>
      </c>
      <c r="G35" s="6"/>
      <c r="H35" s="10">
        <f t="shared" si="29"/>
        <v>0</v>
      </c>
      <c r="I35" s="6"/>
      <c r="J35" s="26">
        <f t="shared" si="18"/>
        <v>0</v>
      </c>
      <c r="K35" s="6"/>
      <c r="L35" s="10">
        <f t="shared" si="30"/>
        <v>0</v>
      </c>
      <c r="M35" s="6"/>
      <c r="N35" s="26">
        <f t="shared" si="31"/>
        <v>0</v>
      </c>
      <c r="O35" s="6"/>
      <c r="P35" s="26">
        <f t="shared" si="32"/>
        <v>0</v>
      </c>
      <c r="Q35" s="6"/>
      <c r="R35" s="26">
        <f t="shared" si="33"/>
        <v>0</v>
      </c>
      <c r="S35" s="6"/>
      <c r="T35" s="10">
        <f t="shared" si="40"/>
        <v>0</v>
      </c>
      <c r="U35" s="6"/>
      <c r="V35" s="10">
        <f>IF(U35=0,,($U$9-U35)*$U$7*100/$U$9)</f>
        <v>0</v>
      </c>
      <c r="W35" s="6"/>
      <c r="X35" s="10">
        <f t="shared" si="36"/>
        <v>0</v>
      </c>
      <c r="Y35" s="6"/>
      <c r="Z35" s="10">
        <f t="shared" si="41"/>
        <v>0</v>
      </c>
      <c r="AA35" s="6"/>
      <c r="AB35" s="10">
        <f t="shared" si="38"/>
        <v>0</v>
      </c>
      <c r="AC35" s="11">
        <f t="shared" si="39"/>
        <v>0</v>
      </c>
      <c r="AD35" s="6">
        <f t="shared" si="12"/>
        <v>25</v>
      </c>
      <c r="AE35" s="8">
        <f>COUNTA(E35,G35,I35,K35,S35,U35,Y35,AA35,W35,#REF!)</f>
        <v>1</v>
      </c>
      <c r="AF35" s="20">
        <f t="shared" si="13"/>
        <v>0.16666666666666666</v>
      </c>
    </row>
    <row r="36" spans="1:32" x14ac:dyDescent="0.2">
      <c r="A36" s="51" t="s">
        <v>11</v>
      </c>
      <c r="B36" s="51"/>
      <c r="C36" s="52"/>
      <c r="D36" s="9"/>
      <c r="E36" s="9">
        <f>COUNTA(E11:E35)</f>
        <v>1</v>
      </c>
      <c r="G36" s="9">
        <f>COUNTA(G11:G35)</f>
        <v>1</v>
      </c>
      <c r="I36" s="9">
        <f>COUNTA(I11:I35)</f>
        <v>2</v>
      </c>
      <c r="K36" s="9">
        <f>COUNTA(K11:K35)</f>
        <v>0</v>
      </c>
      <c r="M36" s="9">
        <f>COUNTA(M11:M35)</f>
        <v>1</v>
      </c>
      <c r="O36" s="9">
        <f>COUNTA(O11:O35)</f>
        <v>7</v>
      </c>
      <c r="Q36" s="9">
        <f>COUNTA(S11:S35)</f>
        <v>0</v>
      </c>
      <c r="S36" s="9">
        <f>COUNTA(U11:U35)</f>
        <v>0</v>
      </c>
      <c r="U36" s="9">
        <f>COUNTA(W11:W35)</f>
        <v>0</v>
      </c>
      <c r="W36" s="9">
        <f>COUNTA(Y11:Y35)</f>
        <v>0</v>
      </c>
      <c r="Y36" s="9">
        <f>COUNTA(AA11:AA35)</f>
        <v>0</v>
      </c>
    </row>
    <row r="37" spans="1:32" x14ac:dyDescent="0.2">
      <c r="A37" s="58" t="s">
        <v>20</v>
      </c>
      <c r="B37" s="58"/>
      <c r="C37" s="58"/>
      <c r="E37" s="19">
        <f>E36/$G$2</f>
        <v>0.14285714285714285</v>
      </c>
      <c r="G37" s="19">
        <f>G36/$G$2</f>
        <v>0.14285714285714285</v>
      </c>
      <c r="I37" s="19">
        <f>I36/$G$2</f>
        <v>0.2857142857142857</v>
      </c>
      <c r="K37" s="19">
        <f>K36/$G$2</f>
        <v>0</v>
      </c>
      <c r="M37" s="19">
        <f>M36/$G$2</f>
        <v>0.14285714285714285</v>
      </c>
      <c r="O37" s="19">
        <f>O36/$G$2</f>
        <v>1</v>
      </c>
      <c r="Q37" s="19">
        <f>Q36/$G$2</f>
        <v>0</v>
      </c>
      <c r="S37" s="19">
        <f>S36/$G$2</f>
        <v>0</v>
      </c>
      <c r="U37" s="19">
        <f>U36/$G$2</f>
        <v>0</v>
      </c>
      <c r="W37" s="19">
        <f>W36/$G$2</f>
        <v>0</v>
      </c>
      <c r="Y37" s="19">
        <f>Y36/$G$2</f>
        <v>0</v>
      </c>
    </row>
  </sheetData>
  <sortState ref="B11:AC22">
    <sortCondition descending="1" ref="AC11:AC22"/>
  </sortState>
  <mergeCells count="53">
    <mergeCell ref="Q6:R6"/>
    <mergeCell ref="Q7:R7"/>
    <mergeCell ref="Q8:R8"/>
    <mergeCell ref="Q9:R9"/>
    <mergeCell ref="O6:P6"/>
    <mergeCell ref="O7:P7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S8:T8"/>
    <mergeCell ref="U8:V8"/>
    <mergeCell ref="K8:L8"/>
    <mergeCell ref="K9:L9"/>
    <mergeCell ref="AA9:AB9"/>
    <mergeCell ref="AA8:AB8"/>
    <mergeCell ref="W8:X8"/>
    <mergeCell ref="W9:X9"/>
    <mergeCell ref="Y8:Z8"/>
    <mergeCell ref="Y9:Z9"/>
    <mergeCell ref="S9:T9"/>
    <mergeCell ref="U9:V9"/>
    <mergeCell ref="M8:N8"/>
    <mergeCell ref="M9:N9"/>
    <mergeCell ref="W6:X6"/>
    <mergeCell ref="AA6:AB6"/>
    <mergeCell ref="E7:F7"/>
    <mergeCell ref="Y6:Z6"/>
    <mergeCell ref="Y7:Z7"/>
    <mergeCell ref="I6:J6"/>
    <mergeCell ref="G7:H7"/>
    <mergeCell ref="I7:J7"/>
    <mergeCell ref="K6:L6"/>
    <mergeCell ref="AA7:AB7"/>
    <mergeCell ref="W7:X7"/>
    <mergeCell ref="K7:L7"/>
    <mergeCell ref="S6:T6"/>
    <mergeCell ref="U6:V6"/>
    <mergeCell ref="S7:T7"/>
    <mergeCell ref="U7:V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O11" activePane="bottomRight" state="frozenSplit"/>
      <selection activeCell="F16" sqref="F16"/>
      <selection pane="topRight" activeCell="F16" sqref="F16"/>
      <selection pane="bottomLeft" activeCell="F16" sqref="F16"/>
      <selection pane="bottomRight" activeCell="AA4" sqref="AA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49" t="s">
        <v>38</v>
      </c>
      <c r="B1" s="49"/>
      <c r="C1" s="49"/>
      <c r="D1" s="49"/>
      <c r="E1" s="49"/>
      <c r="F1" s="49"/>
      <c r="G1" s="49"/>
      <c r="H1" s="49"/>
    </row>
    <row r="2" spans="1:30" x14ac:dyDescent="0.2">
      <c r="E2" s="54" t="s">
        <v>16</v>
      </c>
      <c r="F2" s="54"/>
      <c r="G2" s="18">
        <f>COUNTA(B11:B22)</f>
        <v>12</v>
      </c>
    </row>
    <row r="3" spans="1:30" x14ac:dyDescent="0.2">
      <c r="E3" s="54" t="s">
        <v>18</v>
      </c>
      <c r="F3" s="54"/>
      <c r="G3" s="18">
        <f>COUNTA(E8:Z8)</f>
        <v>8</v>
      </c>
    </row>
    <row r="4" spans="1:30" x14ac:dyDescent="0.2">
      <c r="A4" s="13"/>
      <c r="B4" s="14" t="s">
        <v>14</v>
      </c>
      <c r="C4" s="3"/>
    </row>
    <row r="6" spans="1:30" x14ac:dyDescent="0.2">
      <c r="D6" s="1" t="s">
        <v>0</v>
      </c>
      <c r="E6" s="50" t="s">
        <v>40</v>
      </c>
      <c r="F6" s="50"/>
      <c r="G6" s="50" t="s">
        <v>165</v>
      </c>
      <c r="H6" s="50"/>
      <c r="I6" s="50" t="s">
        <v>168</v>
      </c>
      <c r="J6" s="50"/>
      <c r="K6" s="50" t="s">
        <v>108</v>
      </c>
      <c r="L6" s="50"/>
      <c r="M6" s="50" t="s">
        <v>42</v>
      </c>
      <c r="N6" s="50"/>
      <c r="O6" s="50" t="s">
        <v>384</v>
      </c>
      <c r="P6" s="50"/>
      <c r="Q6" s="50" t="s">
        <v>44</v>
      </c>
      <c r="R6" s="50"/>
      <c r="S6" s="50" t="s">
        <v>439</v>
      </c>
      <c r="T6" s="50"/>
      <c r="U6" s="50"/>
      <c r="V6" s="50"/>
      <c r="W6" s="50" t="s">
        <v>144</v>
      </c>
      <c r="X6" s="50"/>
      <c r="Y6" s="50"/>
      <c r="Z6" s="50"/>
    </row>
    <row r="7" spans="1:30" x14ac:dyDescent="0.2">
      <c r="D7" s="1" t="s">
        <v>10</v>
      </c>
      <c r="E7" s="47">
        <v>2</v>
      </c>
      <c r="F7" s="48"/>
      <c r="G7" s="47">
        <v>5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5</v>
      </c>
      <c r="P7" s="48"/>
      <c r="Q7" s="47">
        <v>3</v>
      </c>
      <c r="R7" s="48"/>
      <c r="S7" s="47">
        <v>5</v>
      </c>
      <c r="T7" s="48"/>
      <c r="U7" s="47"/>
      <c r="V7" s="48"/>
      <c r="W7" s="47">
        <v>6</v>
      </c>
      <c r="X7" s="48"/>
      <c r="Y7" s="47"/>
      <c r="Z7" s="48"/>
    </row>
    <row r="8" spans="1:30" x14ac:dyDescent="0.2">
      <c r="D8" s="1" t="s">
        <v>1</v>
      </c>
      <c r="E8" s="53" t="s">
        <v>138</v>
      </c>
      <c r="F8" s="53"/>
      <c r="G8" s="53">
        <v>45586</v>
      </c>
      <c r="H8" s="53"/>
      <c r="I8" s="53">
        <v>45607</v>
      </c>
      <c r="J8" s="53"/>
      <c r="K8" s="53">
        <v>45612</v>
      </c>
      <c r="L8" s="53"/>
      <c r="M8" s="53">
        <v>45662</v>
      </c>
      <c r="N8" s="53"/>
      <c r="O8" s="53" t="s">
        <v>385</v>
      </c>
      <c r="P8" s="53"/>
      <c r="Q8" s="53">
        <v>45725</v>
      </c>
      <c r="R8" s="53"/>
      <c r="S8" s="53">
        <v>45373</v>
      </c>
      <c r="T8" s="53"/>
      <c r="U8" s="53"/>
      <c r="V8" s="53"/>
      <c r="W8" s="53"/>
      <c r="X8" s="53"/>
      <c r="Y8" s="53"/>
      <c r="Z8" s="53"/>
      <c r="AC8" s="21"/>
    </row>
    <row r="9" spans="1:30" x14ac:dyDescent="0.2">
      <c r="D9" s="1" t="s">
        <v>2</v>
      </c>
      <c r="E9" s="50">
        <v>38</v>
      </c>
      <c r="F9" s="50"/>
      <c r="G9" s="50">
        <v>149</v>
      </c>
      <c r="H9" s="50"/>
      <c r="I9" s="50">
        <v>12</v>
      </c>
      <c r="J9" s="50"/>
      <c r="K9" s="50">
        <v>26</v>
      </c>
      <c r="L9" s="50"/>
      <c r="M9" s="50">
        <v>8</v>
      </c>
      <c r="N9" s="50"/>
      <c r="O9" s="50">
        <v>119</v>
      </c>
      <c r="P9" s="50"/>
      <c r="Q9" s="50">
        <v>8</v>
      </c>
      <c r="R9" s="50"/>
      <c r="S9" s="50">
        <v>118</v>
      </c>
      <c r="T9" s="50"/>
      <c r="U9" s="50"/>
      <c r="V9" s="50"/>
      <c r="W9" s="50"/>
      <c r="X9" s="50"/>
      <c r="Y9" s="50"/>
      <c r="Z9" s="50"/>
      <c r="AC9" s="22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19</v>
      </c>
      <c r="AD10" s="1" t="s">
        <v>21</v>
      </c>
    </row>
    <row r="11" spans="1:30" x14ac:dyDescent="0.2">
      <c r="A11" s="29">
        <f t="shared" ref="A11:A18" si="0">AB11</f>
        <v>1</v>
      </c>
      <c r="B11" s="16" t="s">
        <v>71</v>
      </c>
      <c r="C11" s="16" t="s">
        <v>72</v>
      </c>
      <c r="D11" s="16" t="s">
        <v>94</v>
      </c>
      <c r="E11" s="16">
        <v>6</v>
      </c>
      <c r="F11" s="26">
        <f t="shared" ref="F11:F18" si="1">IF(E11=0,,($E$9-E11)*$E$7*100/$E$9)</f>
        <v>168.42105263157896</v>
      </c>
      <c r="G11" s="16">
        <v>5</v>
      </c>
      <c r="H11" s="26">
        <f t="shared" ref="H11:H18" si="2">IF(G11=0,,($G$9-G11)*$G$7*100/$G$9)</f>
        <v>483.22147651006713</v>
      </c>
      <c r="I11" s="16"/>
      <c r="J11" s="26">
        <f t="shared" ref="J11:J18" si="3">IF(I11=0,,($I$9-I11)*$I$7*100/$I$9)</f>
        <v>0</v>
      </c>
      <c r="K11" s="16">
        <v>1</v>
      </c>
      <c r="L11" s="26">
        <f t="shared" ref="L11:L18" si="4">IF(K11=0,,($K$9-K11)*$K$7*100/$K$9)</f>
        <v>192.30769230769232</v>
      </c>
      <c r="M11" s="39">
        <v>1</v>
      </c>
      <c r="N11" s="40">
        <f t="shared" ref="N11:N18" si="5">IF(M11=0,,($M$9-M11)*$M$7*100/$M$9)</f>
        <v>175</v>
      </c>
      <c r="O11" s="39">
        <v>12</v>
      </c>
      <c r="P11" s="40">
        <f t="shared" ref="P11:P18" si="6">IF(O11=0,,($O$9-O11)*$O$7*100/$O$9)</f>
        <v>449.57983193277312</v>
      </c>
      <c r="Q11" s="39">
        <v>1</v>
      </c>
      <c r="R11" s="40">
        <f t="shared" ref="R11:R16" si="7">IF(Q11=0,,($Q$9-Q11)*$Q$7*100/$Q$9)</f>
        <v>262.5</v>
      </c>
      <c r="S11" s="6">
        <v>6</v>
      </c>
      <c r="T11" s="10">
        <f t="shared" ref="T11:T18" si="8">IF(S11=0,,($S$9-S11)*$S$7*100/$S$9)</f>
        <v>474.57627118644069</v>
      </c>
      <c r="U11" s="6"/>
      <c r="V11" s="10">
        <f t="shared" ref="V11:V18" si="9">IF(U11=0,,($U$9-U11)*$U$7*100/$U$9)</f>
        <v>0</v>
      </c>
      <c r="W11" s="6"/>
      <c r="X11" s="10">
        <f t="shared" ref="X11:X18" si="10">IF(W11=0,,($W$9-W11)*$W$7*100/$W$9)</f>
        <v>0</v>
      </c>
      <c r="Y11" s="6"/>
      <c r="Z11" s="10">
        <f t="shared" ref="Z11:Z18" si="11">IF(Y11=0,,($Y$9-Y11)*$Y$7*100/$Y$9)</f>
        <v>0</v>
      </c>
      <c r="AA11" s="11">
        <f t="shared" ref="AA11:AA22" si="12">SUM(F11+H11+J11+L11+N11+P11+R11+T11+V11)</f>
        <v>2205.6063245685523</v>
      </c>
      <c r="AB11" s="6">
        <f t="shared" ref="AB11:AB22" si="13">ROW(B11)-10</f>
        <v>1</v>
      </c>
      <c r="AC11" s="8">
        <f>COUNTA(E11,G11,I11,M11,S11,U11,#REF!,Y11,W11)</f>
        <v>5</v>
      </c>
      <c r="AD11" s="20">
        <f t="shared" ref="AD11:AD21" si="14">AC11/$G$3</f>
        <v>0.625</v>
      </c>
    </row>
    <row r="12" spans="1:30" x14ac:dyDescent="0.2">
      <c r="A12" s="29">
        <f t="shared" si="0"/>
        <v>2</v>
      </c>
      <c r="B12" s="17" t="s">
        <v>76</v>
      </c>
      <c r="C12" s="17" t="s">
        <v>77</v>
      </c>
      <c r="D12" s="17" t="s">
        <v>94</v>
      </c>
      <c r="E12" s="16">
        <v>5</v>
      </c>
      <c r="F12" s="26">
        <f t="shared" si="1"/>
        <v>173.68421052631578</v>
      </c>
      <c r="G12" s="16">
        <v>27</v>
      </c>
      <c r="H12" s="26">
        <f t="shared" si="2"/>
        <v>409.39597315436242</v>
      </c>
      <c r="I12" s="16">
        <v>1</v>
      </c>
      <c r="J12" s="26">
        <f t="shared" si="3"/>
        <v>183.33333333333334</v>
      </c>
      <c r="K12" s="16">
        <v>5</v>
      </c>
      <c r="L12" s="26">
        <f t="shared" si="4"/>
        <v>161.53846153846155</v>
      </c>
      <c r="M12" s="39"/>
      <c r="N12" s="40">
        <f t="shared" si="5"/>
        <v>0</v>
      </c>
      <c r="O12" s="39">
        <v>35</v>
      </c>
      <c r="P12" s="40">
        <f t="shared" si="6"/>
        <v>352.94117647058823</v>
      </c>
      <c r="Q12" s="39">
        <v>2</v>
      </c>
      <c r="R12" s="40">
        <f t="shared" si="7"/>
        <v>225</v>
      </c>
      <c r="S12" s="6">
        <v>22</v>
      </c>
      <c r="T12" s="10">
        <f t="shared" si="8"/>
        <v>406.77966101694915</v>
      </c>
      <c r="U12" s="6"/>
      <c r="V12" s="10">
        <f t="shared" si="9"/>
        <v>0</v>
      </c>
      <c r="W12" s="6"/>
      <c r="X12" s="10">
        <f t="shared" si="10"/>
        <v>0</v>
      </c>
      <c r="Y12" s="6"/>
      <c r="Z12" s="10">
        <f t="shared" si="11"/>
        <v>0</v>
      </c>
      <c r="AA12" s="11">
        <f t="shared" si="12"/>
        <v>1912.6728160400105</v>
      </c>
      <c r="AB12" s="6">
        <f t="shared" si="13"/>
        <v>2</v>
      </c>
      <c r="AC12" s="8">
        <f>COUNTA(E12,G12,I12,M12,S12,U12,#REF!,Y12,W12)</f>
        <v>5</v>
      </c>
      <c r="AD12" s="20">
        <f t="shared" si="14"/>
        <v>0.625</v>
      </c>
    </row>
    <row r="13" spans="1:30" x14ac:dyDescent="0.2">
      <c r="A13" s="29">
        <f t="shared" si="0"/>
        <v>3</v>
      </c>
      <c r="B13" s="16" t="s">
        <v>69</v>
      </c>
      <c r="C13" s="16" t="s">
        <v>80</v>
      </c>
      <c r="D13" s="17" t="s">
        <v>94</v>
      </c>
      <c r="E13" s="16">
        <v>32</v>
      </c>
      <c r="F13" s="26">
        <f t="shared" si="1"/>
        <v>31.578947368421051</v>
      </c>
      <c r="G13" s="16">
        <v>141</v>
      </c>
      <c r="H13" s="26">
        <f t="shared" si="2"/>
        <v>26.845637583892618</v>
      </c>
      <c r="I13" s="16">
        <v>2</v>
      </c>
      <c r="J13" s="26">
        <f t="shared" si="3"/>
        <v>166.66666666666666</v>
      </c>
      <c r="K13" s="16">
        <v>12</v>
      </c>
      <c r="L13" s="26">
        <f t="shared" si="4"/>
        <v>107.69230769230769</v>
      </c>
      <c r="M13" s="39">
        <v>5</v>
      </c>
      <c r="N13" s="40">
        <f t="shared" si="5"/>
        <v>75</v>
      </c>
      <c r="O13" s="39"/>
      <c r="P13" s="40">
        <f t="shared" si="6"/>
        <v>0</v>
      </c>
      <c r="Q13" s="39">
        <v>3</v>
      </c>
      <c r="R13" s="40">
        <f t="shared" si="7"/>
        <v>187.5</v>
      </c>
      <c r="S13" s="6">
        <v>107</v>
      </c>
      <c r="T13" s="10">
        <f t="shared" si="8"/>
        <v>46.610169491525426</v>
      </c>
      <c r="U13" s="6"/>
      <c r="V13" s="10">
        <f t="shared" si="9"/>
        <v>0</v>
      </c>
      <c r="W13" s="6"/>
      <c r="X13" s="10">
        <f t="shared" si="10"/>
        <v>0</v>
      </c>
      <c r="Y13" s="6"/>
      <c r="Z13" s="10">
        <f t="shared" si="11"/>
        <v>0</v>
      </c>
      <c r="AA13" s="11">
        <f t="shared" si="12"/>
        <v>641.89372880281337</v>
      </c>
      <c r="AB13" s="6">
        <f t="shared" si="13"/>
        <v>3</v>
      </c>
      <c r="AC13" s="8">
        <f>COUNTA(E13,G13,I13,M13,S13,U13,#REF!,Y13,W13)</f>
        <v>6</v>
      </c>
      <c r="AD13" s="20">
        <f t="shared" si="14"/>
        <v>0.75</v>
      </c>
    </row>
    <row r="14" spans="1:30" x14ac:dyDescent="0.2">
      <c r="A14" s="29">
        <f t="shared" si="0"/>
        <v>4</v>
      </c>
      <c r="B14" s="16" t="s">
        <v>73</v>
      </c>
      <c r="C14" s="16" t="s">
        <v>74</v>
      </c>
      <c r="D14" s="16" t="s">
        <v>94</v>
      </c>
      <c r="E14" s="16">
        <v>26</v>
      </c>
      <c r="F14" s="26">
        <f t="shared" si="1"/>
        <v>63.157894736842103</v>
      </c>
      <c r="G14" s="16">
        <v>135</v>
      </c>
      <c r="H14" s="26">
        <f t="shared" si="2"/>
        <v>46.979865771812079</v>
      </c>
      <c r="I14" s="16">
        <v>3</v>
      </c>
      <c r="J14" s="26">
        <f t="shared" si="3"/>
        <v>150</v>
      </c>
      <c r="K14" s="16">
        <v>15</v>
      </c>
      <c r="L14" s="26">
        <f t="shared" si="4"/>
        <v>84.615384615384613</v>
      </c>
      <c r="M14" s="39">
        <v>3</v>
      </c>
      <c r="N14" s="40">
        <f t="shared" si="5"/>
        <v>125</v>
      </c>
      <c r="O14" s="39"/>
      <c r="P14" s="40">
        <f t="shared" si="6"/>
        <v>0</v>
      </c>
      <c r="Q14" s="39">
        <v>5</v>
      </c>
      <c r="R14" s="40">
        <f t="shared" si="7"/>
        <v>112.5</v>
      </c>
      <c r="S14" s="6">
        <v>104</v>
      </c>
      <c r="T14" s="10">
        <f t="shared" si="8"/>
        <v>59.322033898305087</v>
      </c>
      <c r="U14" s="6"/>
      <c r="V14" s="10">
        <f t="shared" si="9"/>
        <v>0</v>
      </c>
      <c r="W14" s="6"/>
      <c r="X14" s="10">
        <f t="shared" si="10"/>
        <v>0</v>
      </c>
      <c r="Y14" s="6"/>
      <c r="Z14" s="10">
        <f t="shared" si="11"/>
        <v>0</v>
      </c>
      <c r="AA14" s="11">
        <f t="shared" si="12"/>
        <v>641.57517902234395</v>
      </c>
      <c r="AB14" s="6">
        <f t="shared" si="13"/>
        <v>4</v>
      </c>
      <c r="AC14" s="8">
        <f>COUNTA(E14,G14,I14,M14,S14,U14,#REF!,Y14,W14)</f>
        <v>6</v>
      </c>
      <c r="AD14" s="20">
        <f t="shared" si="14"/>
        <v>0.75</v>
      </c>
    </row>
    <row r="15" spans="1:30" x14ac:dyDescent="0.2">
      <c r="A15" s="29">
        <f t="shared" si="0"/>
        <v>5</v>
      </c>
      <c r="B15" s="16" t="s">
        <v>69</v>
      </c>
      <c r="C15" s="16" t="s">
        <v>75</v>
      </c>
      <c r="D15" s="16" t="s">
        <v>94</v>
      </c>
      <c r="E15" s="16">
        <v>23</v>
      </c>
      <c r="F15" s="26">
        <f t="shared" si="1"/>
        <v>78.94736842105263</v>
      </c>
      <c r="G15" s="16">
        <v>129</v>
      </c>
      <c r="H15" s="26">
        <f t="shared" si="2"/>
        <v>67.114093959731548</v>
      </c>
      <c r="I15" s="16">
        <v>6</v>
      </c>
      <c r="J15" s="26">
        <f t="shared" si="3"/>
        <v>100</v>
      </c>
      <c r="K15" s="16">
        <v>17</v>
      </c>
      <c r="L15" s="26">
        <f t="shared" si="4"/>
        <v>69.230769230769226</v>
      </c>
      <c r="M15" s="39">
        <v>7</v>
      </c>
      <c r="N15" s="40">
        <f t="shared" si="5"/>
        <v>25</v>
      </c>
      <c r="O15" s="39"/>
      <c r="P15" s="40">
        <f t="shared" si="6"/>
        <v>0</v>
      </c>
      <c r="Q15" s="39">
        <v>3</v>
      </c>
      <c r="R15" s="40">
        <f t="shared" si="7"/>
        <v>187.5</v>
      </c>
      <c r="S15" s="6">
        <v>114</v>
      </c>
      <c r="T15" s="10">
        <f t="shared" si="8"/>
        <v>16.949152542372882</v>
      </c>
      <c r="U15" s="6"/>
      <c r="V15" s="10">
        <f t="shared" si="9"/>
        <v>0</v>
      </c>
      <c r="W15" s="6"/>
      <c r="X15" s="10">
        <f t="shared" si="10"/>
        <v>0</v>
      </c>
      <c r="Y15" s="6"/>
      <c r="Z15" s="10">
        <f t="shared" si="11"/>
        <v>0</v>
      </c>
      <c r="AA15" s="11">
        <f t="shared" si="12"/>
        <v>544.74138415392633</v>
      </c>
      <c r="AB15" s="6">
        <f t="shared" si="13"/>
        <v>5</v>
      </c>
      <c r="AC15" s="8">
        <f>COUNTA(E15,G15,I15,M15,S15,U15,#REF!,Y15,W15)</f>
        <v>6</v>
      </c>
      <c r="AD15" s="20">
        <f t="shared" si="14"/>
        <v>0.75</v>
      </c>
    </row>
    <row r="16" spans="1:30" x14ac:dyDescent="0.2">
      <c r="A16" s="29">
        <f t="shared" si="0"/>
        <v>6</v>
      </c>
      <c r="B16" s="16" t="s">
        <v>78</v>
      </c>
      <c r="C16" s="16" t="s">
        <v>79</v>
      </c>
      <c r="D16" s="17" t="s">
        <v>94</v>
      </c>
      <c r="E16" s="16">
        <v>28</v>
      </c>
      <c r="F16" s="26">
        <f t="shared" si="1"/>
        <v>52.631578947368418</v>
      </c>
      <c r="G16" s="16">
        <v>104</v>
      </c>
      <c r="H16" s="26">
        <f t="shared" si="2"/>
        <v>151.00671140939596</v>
      </c>
      <c r="I16" s="16">
        <v>8</v>
      </c>
      <c r="J16" s="26">
        <f t="shared" si="3"/>
        <v>66.666666666666671</v>
      </c>
      <c r="K16" s="16"/>
      <c r="L16" s="26">
        <f t="shared" si="4"/>
        <v>0</v>
      </c>
      <c r="M16" s="39"/>
      <c r="N16" s="40">
        <f t="shared" si="5"/>
        <v>0</v>
      </c>
      <c r="O16" s="39"/>
      <c r="P16" s="40">
        <f t="shared" si="6"/>
        <v>0</v>
      </c>
      <c r="Q16" s="39">
        <v>6</v>
      </c>
      <c r="R16" s="40">
        <f t="shared" si="7"/>
        <v>75</v>
      </c>
      <c r="S16" s="6">
        <v>108</v>
      </c>
      <c r="T16" s="10">
        <f t="shared" si="8"/>
        <v>42.372881355932201</v>
      </c>
      <c r="U16" s="6"/>
      <c r="V16" s="10">
        <f t="shared" si="9"/>
        <v>0</v>
      </c>
      <c r="W16" s="6"/>
      <c r="X16" s="10">
        <f t="shared" si="10"/>
        <v>0</v>
      </c>
      <c r="Y16" s="6"/>
      <c r="Z16" s="10">
        <f t="shared" si="11"/>
        <v>0</v>
      </c>
      <c r="AA16" s="11">
        <f t="shared" si="12"/>
        <v>387.67783837936321</v>
      </c>
      <c r="AB16" s="6">
        <f t="shared" si="13"/>
        <v>6</v>
      </c>
      <c r="AC16" s="8">
        <f>COUNTA(E16,G16,I16,M16,S16,U16,#REF!,Y16,W16)</f>
        <v>5</v>
      </c>
      <c r="AD16" s="20">
        <f t="shared" si="14"/>
        <v>0.625</v>
      </c>
    </row>
    <row r="17" spans="1:30" x14ac:dyDescent="0.2">
      <c r="A17" s="29">
        <f t="shared" si="0"/>
        <v>7</v>
      </c>
      <c r="B17" s="17" t="s">
        <v>179</v>
      </c>
      <c r="C17" s="17" t="s">
        <v>180</v>
      </c>
      <c r="D17" s="17" t="s">
        <v>99</v>
      </c>
      <c r="E17" s="16"/>
      <c r="F17" s="26">
        <f t="shared" si="1"/>
        <v>0</v>
      </c>
      <c r="G17" s="16"/>
      <c r="H17" s="26">
        <f t="shared" si="2"/>
        <v>0</v>
      </c>
      <c r="I17" s="39">
        <v>9</v>
      </c>
      <c r="J17" s="40">
        <f t="shared" si="3"/>
        <v>50</v>
      </c>
      <c r="K17" s="16"/>
      <c r="L17" s="26">
        <f t="shared" si="4"/>
        <v>0</v>
      </c>
      <c r="M17" s="39">
        <v>6</v>
      </c>
      <c r="N17" s="40">
        <f t="shared" si="5"/>
        <v>50</v>
      </c>
      <c r="O17" s="39"/>
      <c r="P17" s="40">
        <f t="shared" si="6"/>
        <v>0</v>
      </c>
      <c r="Q17" s="39"/>
      <c r="R17" s="40">
        <f>37/2</f>
        <v>18.5</v>
      </c>
      <c r="S17" s="6"/>
      <c r="T17" s="10">
        <f t="shared" si="8"/>
        <v>0</v>
      </c>
      <c r="U17" s="6"/>
      <c r="V17" s="10">
        <f t="shared" si="9"/>
        <v>0</v>
      </c>
      <c r="W17" s="6"/>
      <c r="X17" s="10">
        <f t="shared" si="10"/>
        <v>0</v>
      </c>
      <c r="Y17" s="6"/>
      <c r="Z17" s="10">
        <f t="shared" si="11"/>
        <v>0</v>
      </c>
      <c r="AA17" s="11">
        <f t="shared" si="12"/>
        <v>118.5</v>
      </c>
      <c r="AB17" s="6">
        <f t="shared" si="13"/>
        <v>7</v>
      </c>
      <c r="AC17" s="8">
        <f>COUNTA(E17,G17,I17,M17,S17,U17,#REF!,Y17,W17)</f>
        <v>3</v>
      </c>
      <c r="AD17" s="20">
        <f t="shared" si="14"/>
        <v>0.375</v>
      </c>
    </row>
    <row r="18" spans="1:30" x14ac:dyDescent="0.2">
      <c r="A18" s="29">
        <f t="shared" si="0"/>
        <v>8</v>
      </c>
      <c r="B18" s="16" t="s">
        <v>181</v>
      </c>
      <c r="C18" s="16" t="s">
        <v>182</v>
      </c>
      <c r="D18" s="16" t="s">
        <v>99</v>
      </c>
      <c r="E18" s="16"/>
      <c r="F18" s="26">
        <f t="shared" si="1"/>
        <v>0</v>
      </c>
      <c r="G18" s="16"/>
      <c r="H18" s="26">
        <f t="shared" si="2"/>
        <v>0</v>
      </c>
      <c r="I18" s="16">
        <v>10</v>
      </c>
      <c r="J18" s="26">
        <f t="shared" si="3"/>
        <v>33.333333333333336</v>
      </c>
      <c r="K18" s="16">
        <v>23</v>
      </c>
      <c r="L18" s="26">
        <f t="shared" si="4"/>
        <v>23.076923076923077</v>
      </c>
      <c r="M18" s="39"/>
      <c r="N18" s="40">
        <f t="shared" si="5"/>
        <v>0</v>
      </c>
      <c r="O18" s="39"/>
      <c r="P18" s="40">
        <f t="shared" si="6"/>
        <v>0</v>
      </c>
      <c r="Q18" s="39">
        <v>7</v>
      </c>
      <c r="R18" s="40">
        <f>IF(Q18=0,,($Q$9-Q18)*$Q$7*100/$Q$9)</f>
        <v>37.5</v>
      </c>
      <c r="S18" s="6"/>
      <c r="T18" s="10">
        <f t="shared" si="8"/>
        <v>0</v>
      </c>
      <c r="U18" s="6"/>
      <c r="V18" s="10">
        <f t="shared" si="9"/>
        <v>0</v>
      </c>
      <c r="W18" s="6"/>
      <c r="X18" s="10">
        <f t="shared" si="10"/>
        <v>0</v>
      </c>
      <c r="Y18" s="6"/>
      <c r="Z18" s="10">
        <f t="shared" si="11"/>
        <v>0</v>
      </c>
      <c r="AA18" s="11">
        <f t="shared" si="12"/>
        <v>93.910256410256409</v>
      </c>
      <c r="AB18" s="6">
        <f t="shared" si="13"/>
        <v>8</v>
      </c>
      <c r="AC18" s="8">
        <f>COUNTA(E18,G18,I18,M18,S18,U18,#REF!,Y18,W18)</f>
        <v>2</v>
      </c>
      <c r="AD18" s="20">
        <f t="shared" si="14"/>
        <v>0.25</v>
      </c>
    </row>
    <row r="19" spans="1:30" x14ac:dyDescent="0.2">
      <c r="A19" s="29">
        <v>9</v>
      </c>
      <c r="B19" s="16" t="s">
        <v>437</v>
      </c>
      <c r="C19" s="16" t="s">
        <v>438</v>
      </c>
      <c r="D19" s="16" t="s">
        <v>94</v>
      </c>
      <c r="E19" s="16"/>
      <c r="F19" s="26"/>
      <c r="G19" s="16"/>
      <c r="H19" s="26"/>
      <c r="I19" s="16"/>
      <c r="J19" s="26"/>
      <c r="K19" s="16"/>
      <c r="L19" s="26"/>
      <c r="M19" s="39"/>
      <c r="N19" s="40"/>
      <c r="O19" s="39"/>
      <c r="P19" s="40"/>
      <c r="Q19" s="39">
        <v>8</v>
      </c>
      <c r="R19" s="40">
        <f>38/2</f>
        <v>19</v>
      </c>
      <c r="S19" s="6"/>
      <c r="T19" s="10"/>
      <c r="U19" s="6"/>
      <c r="V19" s="10"/>
      <c r="W19" s="6"/>
      <c r="X19" s="10"/>
      <c r="Y19" s="6"/>
      <c r="Z19" s="10"/>
      <c r="AA19" s="11">
        <f t="shared" si="12"/>
        <v>19</v>
      </c>
      <c r="AB19" s="6">
        <f t="shared" si="13"/>
        <v>9</v>
      </c>
      <c r="AC19" s="8">
        <f>COUNTA(E19,G19,I19,M19,S19,U19,#REF!,Y19,W19)</f>
        <v>1</v>
      </c>
      <c r="AD19" s="20">
        <f t="shared" si="14"/>
        <v>0.125</v>
      </c>
    </row>
    <row r="20" spans="1:30" x14ac:dyDescent="0.2">
      <c r="A20" s="29">
        <v>10</v>
      </c>
      <c r="B20" s="16" t="s">
        <v>183</v>
      </c>
      <c r="C20" s="16" t="s">
        <v>184</v>
      </c>
      <c r="D20" s="16" t="s">
        <v>99</v>
      </c>
      <c r="E20" s="16"/>
      <c r="F20" s="26">
        <f>IF(E20=0,,($E$9-E20)*$E$7*100/$E$9)</f>
        <v>0</v>
      </c>
      <c r="G20" s="16"/>
      <c r="H20" s="26">
        <f>IF(G20=0,,($G$9-G20)*$G$7*100/$G$9)</f>
        <v>0</v>
      </c>
      <c r="I20" s="16">
        <v>11</v>
      </c>
      <c r="J20" s="26">
        <f>IF(I20=0,,($I$9-I20)*$I$7*100/$I$9)</f>
        <v>16.666666666666668</v>
      </c>
      <c r="K20" s="16"/>
      <c r="L20" s="26">
        <f>IF(K20=0,,($K$9-K20)*$K$7*100/$K$9)</f>
        <v>0</v>
      </c>
      <c r="M20" s="39"/>
      <c r="N20" s="40">
        <f>IF(M20=0,,($M$9-M20)*$M$7*100/$M$9)</f>
        <v>0</v>
      </c>
      <c r="O20" s="39"/>
      <c r="P20" s="40">
        <f>IF(O20=0,,($O$9-O20)*$O$7*100/$O$9)</f>
        <v>0</v>
      </c>
      <c r="Q20" s="39"/>
      <c r="R20" s="40">
        <f>IF(Q20=0,,($Q$9-Q20)*$Q$7*100/$Q$9)</f>
        <v>0</v>
      </c>
      <c r="S20" s="6"/>
      <c r="T20" s="10">
        <f>IF(S20=0,,($S$9-S20)*$S$7*100/$S$9)</f>
        <v>0</v>
      </c>
      <c r="U20" s="6"/>
      <c r="V20" s="10">
        <f>IF(U20=0,,($U$9-U20)*$U$7*100/$U$9)</f>
        <v>0</v>
      </c>
      <c r="W20" s="6"/>
      <c r="X20" s="10">
        <f>IF(W20=0,,($W$9-W20)*$W$7*100/$W$9)</f>
        <v>0</v>
      </c>
      <c r="Y20" s="6"/>
      <c r="Z20" s="10">
        <f>IF(Y20=0,,($Y$9-Y20)*$Y$7*100/$Y$9)</f>
        <v>0</v>
      </c>
      <c r="AA20" s="11">
        <f t="shared" si="12"/>
        <v>16.666666666666668</v>
      </c>
      <c r="AB20" s="6">
        <f t="shared" si="13"/>
        <v>10</v>
      </c>
      <c r="AC20" s="8">
        <f>COUNTA(E20,G20,I20,M20,S20,U20,#REF!,Y20,W20)</f>
        <v>2</v>
      </c>
      <c r="AD20" s="20">
        <f t="shared" si="14"/>
        <v>0.25</v>
      </c>
    </row>
    <row r="21" spans="1:30" x14ac:dyDescent="0.2">
      <c r="A21" s="29">
        <v>11</v>
      </c>
      <c r="B21" s="16" t="s">
        <v>205</v>
      </c>
      <c r="C21" s="16" t="s">
        <v>206</v>
      </c>
      <c r="D21" s="16" t="s">
        <v>187</v>
      </c>
      <c r="E21" s="16"/>
      <c r="F21" s="26"/>
      <c r="G21" s="16"/>
      <c r="H21" s="26"/>
      <c r="I21" s="16"/>
      <c r="J21" s="26"/>
      <c r="K21" s="16"/>
      <c r="L21" s="26"/>
      <c r="M21" s="39">
        <v>8</v>
      </c>
      <c r="N21" s="40">
        <f>25/2</f>
        <v>12.5</v>
      </c>
      <c r="O21" s="39"/>
      <c r="P21" s="40"/>
      <c r="Q21" s="39"/>
      <c r="R21" s="40">
        <f>IF(Q21=0,,($Q$9-Q21)*$Q$7*100/$Q$9)</f>
        <v>0</v>
      </c>
      <c r="S21" s="6"/>
      <c r="T21" s="10"/>
      <c r="U21" s="6"/>
      <c r="V21" s="10"/>
      <c r="W21" s="6"/>
      <c r="X21" s="10"/>
      <c r="Y21" s="6"/>
      <c r="Z21" s="10"/>
      <c r="AA21" s="11">
        <f t="shared" si="12"/>
        <v>12.5</v>
      </c>
      <c r="AB21" s="6">
        <f t="shared" si="13"/>
        <v>11</v>
      </c>
      <c r="AC21" s="8">
        <f>COUNTA(E21,G21,I21,M21,S21,U21,#REF!,Y21,W21)</f>
        <v>2</v>
      </c>
      <c r="AD21" s="20">
        <f t="shared" si="14"/>
        <v>0.25</v>
      </c>
    </row>
    <row r="22" spans="1:30" x14ac:dyDescent="0.2">
      <c r="A22" s="29">
        <f t="shared" ref="A22" si="15">AB22</f>
        <v>12</v>
      </c>
      <c r="B22" s="16" t="s">
        <v>185</v>
      </c>
      <c r="C22" s="16" t="s">
        <v>186</v>
      </c>
      <c r="D22" s="17" t="s">
        <v>187</v>
      </c>
      <c r="E22" s="16"/>
      <c r="F22" s="26"/>
      <c r="G22" s="16"/>
      <c r="H22" s="26"/>
      <c r="I22" s="16">
        <v>12</v>
      </c>
      <c r="J22" s="26">
        <f>17/2</f>
        <v>8.5</v>
      </c>
      <c r="K22" s="16"/>
      <c r="L22" s="26"/>
      <c r="M22" s="39"/>
      <c r="N22" s="40">
        <f>IF(M22=0,,($M$9-M22)*$M$7*100/$M$9)</f>
        <v>0</v>
      </c>
      <c r="O22" s="39"/>
      <c r="P22" s="40">
        <f>IF(O22=0,,($O$9-O22)*$O$7*100/$O$9)</f>
        <v>0</v>
      </c>
      <c r="Q22" s="39"/>
      <c r="R22" s="40">
        <f>IF(Q22=0,,($Q$9-Q22)*$Q$7*100/$Q$9)</f>
        <v>0</v>
      </c>
      <c r="S22" s="6"/>
      <c r="T22" s="10">
        <f>IF(S22=0,,($S$9-S22)*$S$7*100/$S$9)</f>
        <v>0</v>
      </c>
      <c r="U22" s="6"/>
      <c r="V22" s="10"/>
      <c r="W22" s="6"/>
      <c r="X22" s="10"/>
      <c r="Y22" s="6"/>
      <c r="Z22" s="10"/>
      <c r="AA22" s="11">
        <f t="shared" si="12"/>
        <v>8.5</v>
      </c>
      <c r="AB22" s="6">
        <f t="shared" si="13"/>
        <v>12</v>
      </c>
      <c r="AC22" s="8">
        <f>COUNTA(E22,G22,I22,M22,S22,U22,#REF!,Y22,W22)</f>
        <v>2</v>
      </c>
      <c r="AD22" s="20">
        <f t="shared" ref="AD22" si="16">AC22/$G$3</f>
        <v>0.25</v>
      </c>
    </row>
    <row r="23" spans="1:30" x14ac:dyDescent="0.2">
      <c r="A23" s="51" t="s">
        <v>11</v>
      </c>
      <c r="B23" s="51"/>
      <c r="C23" s="52"/>
      <c r="D23" s="9"/>
      <c r="E23" s="9">
        <f>COUNTA(E11:E22)</f>
        <v>6</v>
      </c>
      <c r="G23" s="9">
        <f>COUNTA(G11:G22)</f>
        <v>6</v>
      </c>
      <c r="I23" s="9">
        <f>COUNTA(I11:I22)</f>
        <v>9</v>
      </c>
      <c r="K23" s="9">
        <f>COUNTA(K11:K22)</f>
        <v>6</v>
      </c>
      <c r="M23" s="9">
        <f>COUNTA(M11:M22)</f>
        <v>6</v>
      </c>
      <c r="O23" s="9">
        <v>2</v>
      </c>
      <c r="Q23" s="9">
        <v>8</v>
      </c>
      <c r="S23" s="9">
        <f>COUNTA(U11:U22)</f>
        <v>0</v>
      </c>
      <c r="U23" s="9">
        <f>COUNTA(W11:W22)</f>
        <v>0</v>
      </c>
      <c r="W23" s="9">
        <f>COUNTA(Y11:Y22)</f>
        <v>0</v>
      </c>
    </row>
    <row r="24" spans="1:30" x14ac:dyDescent="0.2">
      <c r="A24" s="58" t="s">
        <v>20</v>
      </c>
      <c r="B24" s="58"/>
      <c r="C24" s="58"/>
      <c r="E24" s="19">
        <f>E23/$G$2</f>
        <v>0.5</v>
      </c>
      <c r="G24" s="19">
        <f>G23/$G$2</f>
        <v>0.5</v>
      </c>
      <c r="I24" s="19">
        <f>I23/$G$2</f>
        <v>0.75</v>
      </c>
      <c r="K24" s="19">
        <f>K23/$G$2</f>
        <v>0.5</v>
      </c>
      <c r="M24" s="19">
        <f>M23/$G$2</f>
        <v>0.5</v>
      </c>
      <c r="O24" s="19">
        <f>O23/$G$2</f>
        <v>0.16666666666666666</v>
      </c>
      <c r="Q24" s="19">
        <f>Q23/$G$2</f>
        <v>0.66666666666666663</v>
      </c>
      <c r="S24" s="19">
        <f>S23/$G$2</f>
        <v>0</v>
      </c>
      <c r="U24" s="19">
        <f>U23/$G$2</f>
        <v>0</v>
      </c>
      <c r="W24" s="19">
        <f>W23/$G$2</f>
        <v>0</v>
      </c>
    </row>
  </sheetData>
  <sortState ref="B11:AA22">
    <sortCondition descending="1" ref="AA11:AA22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tabSelected="1" zoomScaleNormal="100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Y4" sqref="Y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6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7" x14ac:dyDescent="0.2">
      <c r="E2" s="54" t="s">
        <v>16</v>
      </c>
      <c r="F2" s="54"/>
      <c r="G2" s="18">
        <f>COUNTA(B11:B51)</f>
        <v>14</v>
      </c>
    </row>
    <row r="3" spans="1:27" x14ac:dyDescent="0.2">
      <c r="E3" s="54" t="s">
        <v>18</v>
      </c>
      <c r="F3" s="54"/>
      <c r="G3" s="18">
        <f>COUNTA(E8:W8)</f>
        <v>10</v>
      </c>
    </row>
    <row r="4" spans="1:27" x14ac:dyDescent="0.2">
      <c r="A4" s="13"/>
      <c r="B4" s="14" t="s">
        <v>14</v>
      </c>
      <c r="C4" s="3"/>
      <c r="D4" s="3"/>
    </row>
    <row r="6" spans="1:27" x14ac:dyDescent="0.2">
      <c r="E6" s="1" t="s">
        <v>0</v>
      </c>
      <c r="F6" s="50" t="s">
        <v>52</v>
      </c>
      <c r="G6" s="50"/>
      <c r="H6" s="50" t="s">
        <v>190</v>
      </c>
      <c r="I6" s="50"/>
      <c r="J6" s="50" t="s">
        <v>109</v>
      </c>
      <c r="K6" s="50"/>
      <c r="L6" s="50" t="s">
        <v>289</v>
      </c>
      <c r="M6" s="50"/>
      <c r="N6" s="50" t="s">
        <v>300</v>
      </c>
      <c r="O6" s="50"/>
      <c r="P6" s="50" t="s">
        <v>411</v>
      </c>
      <c r="Q6" s="50"/>
      <c r="R6" s="50" t="s">
        <v>420</v>
      </c>
      <c r="S6" s="50"/>
      <c r="T6" s="50" t="s">
        <v>148</v>
      </c>
      <c r="U6" s="50"/>
      <c r="V6" s="50" t="s">
        <v>149</v>
      </c>
      <c r="W6" s="50"/>
    </row>
    <row r="7" spans="1:27" x14ac:dyDescent="0.2">
      <c r="E7" s="1" t="s">
        <v>10</v>
      </c>
      <c r="F7" s="47">
        <v>2</v>
      </c>
      <c r="G7" s="48"/>
      <c r="H7" s="47">
        <v>2</v>
      </c>
      <c r="I7" s="48"/>
      <c r="J7" s="47">
        <v>2</v>
      </c>
      <c r="K7" s="48"/>
      <c r="L7" s="47">
        <v>3</v>
      </c>
      <c r="M7" s="48"/>
      <c r="N7" s="47">
        <v>2</v>
      </c>
      <c r="O7" s="48"/>
      <c r="P7" s="47">
        <v>4</v>
      </c>
      <c r="Q7" s="48"/>
      <c r="R7" s="47">
        <v>3</v>
      </c>
      <c r="S7" s="48"/>
      <c r="T7" s="47">
        <v>5</v>
      </c>
      <c r="U7" s="48"/>
      <c r="V7" s="47">
        <v>6</v>
      </c>
      <c r="W7" s="48"/>
    </row>
    <row r="8" spans="1:27" x14ac:dyDescent="0.2">
      <c r="E8" s="1" t="s">
        <v>1</v>
      </c>
      <c r="F8" s="53" t="s">
        <v>138</v>
      </c>
      <c r="G8" s="53"/>
      <c r="H8" s="53">
        <v>45607</v>
      </c>
      <c r="I8" s="53"/>
      <c r="J8" s="53">
        <v>45612</v>
      </c>
      <c r="K8" s="53"/>
      <c r="L8" s="53">
        <v>45626</v>
      </c>
      <c r="M8" s="53"/>
      <c r="N8" s="53" t="s">
        <v>301</v>
      </c>
      <c r="O8" s="53"/>
      <c r="P8" s="53">
        <v>45683</v>
      </c>
      <c r="Q8" s="53"/>
      <c r="R8" s="53">
        <v>45724</v>
      </c>
      <c r="S8" s="53"/>
      <c r="T8" s="53">
        <v>45746</v>
      </c>
      <c r="U8" s="53"/>
      <c r="V8" s="53">
        <v>45830</v>
      </c>
      <c r="W8" s="53"/>
      <c r="Z8" s="21"/>
    </row>
    <row r="9" spans="1:27" x14ac:dyDescent="0.2">
      <c r="E9" s="1" t="s">
        <v>2</v>
      </c>
      <c r="F9" s="47">
        <v>57</v>
      </c>
      <c r="G9" s="48"/>
      <c r="H9" s="47">
        <v>9</v>
      </c>
      <c r="I9" s="48"/>
      <c r="J9" s="47">
        <v>32</v>
      </c>
      <c r="K9" s="48"/>
      <c r="L9" s="47">
        <v>11</v>
      </c>
      <c r="M9" s="48"/>
      <c r="N9" s="47">
        <v>12</v>
      </c>
      <c r="O9" s="48"/>
      <c r="P9" s="47">
        <v>28</v>
      </c>
      <c r="Q9" s="48"/>
      <c r="R9" s="47">
        <v>9</v>
      </c>
      <c r="S9" s="48"/>
      <c r="T9" s="47">
        <v>229</v>
      </c>
      <c r="U9" s="48"/>
      <c r="V9" s="47">
        <v>112</v>
      </c>
      <c r="W9" s="48"/>
      <c r="Z9" s="22"/>
    </row>
    <row r="10" spans="1:27" x14ac:dyDescent="0.2">
      <c r="A10" s="1" t="s">
        <v>9</v>
      </c>
      <c r="B10" s="1" t="s">
        <v>3</v>
      </c>
      <c r="C10" s="1" t="s">
        <v>4</v>
      </c>
      <c r="D10" s="15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19</v>
      </c>
      <c r="AA10" s="1" t="s">
        <v>21</v>
      </c>
    </row>
    <row r="11" spans="1:27" x14ac:dyDescent="0.2">
      <c r="A11" s="35">
        <f t="shared" ref="A11:A51" si="0">Y11</f>
        <v>1</v>
      </c>
      <c r="B11" s="39" t="s">
        <v>188</v>
      </c>
      <c r="C11" s="39" t="s">
        <v>189</v>
      </c>
      <c r="D11" s="16"/>
      <c r="E11" s="6" t="s">
        <v>187</v>
      </c>
      <c r="F11" s="6"/>
      <c r="G11" s="10">
        <f>IF(F11=0,,($F$9-F11)*$F$7*100/$F$9)</f>
        <v>0</v>
      </c>
      <c r="H11" s="6">
        <v>1</v>
      </c>
      <c r="I11" s="10">
        <f>IF(H11=0,,($H$9-H11)*$H$7*100/$H$9)</f>
        <v>177.77777777777777</v>
      </c>
      <c r="J11" s="39">
        <v>8</v>
      </c>
      <c r="K11" s="40">
        <f>IF(J11=0,,($J$9-J11)*$J$7*100/$J$9)</f>
        <v>150</v>
      </c>
      <c r="L11" s="39">
        <v>1</v>
      </c>
      <c r="M11" s="40">
        <f>IF(L11=0,,($L$9-L11)*$L$7*100/$L$9)</f>
        <v>272.72727272727275</v>
      </c>
      <c r="N11" s="39">
        <v>3</v>
      </c>
      <c r="O11" s="40">
        <f>IF(N11=0,,($N$9-N11)*$N$7*100/$N$9)</f>
        <v>150</v>
      </c>
      <c r="P11" s="39">
        <v>1</v>
      </c>
      <c r="Q11" s="40">
        <f>IF(P11=0,,($P$9-P11)*$P$7*100/$P$9)</f>
        <v>385.71428571428572</v>
      </c>
      <c r="R11" s="39">
        <v>1</v>
      </c>
      <c r="S11" s="40">
        <f>IF(R11=0,,($R$9-R11)*$R$7*100/$R$9)</f>
        <v>266.66666666666669</v>
      </c>
      <c r="T11" s="43">
        <v>144</v>
      </c>
      <c r="U11" s="45">
        <f>IF(T11=0,,($T$9-T11)*$T$7*100/$T$9)</f>
        <v>185.58951965065503</v>
      </c>
      <c r="V11" s="23"/>
      <c r="W11" s="24">
        <f>IF(V11=0,,($V$9-V11)*$V$7*100/$V$9)</f>
        <v>0</v>
      </c>
      <c r="X11" s="11">
        <f>SUM(G11+I11+K11+M11+O11+Q11+S11+U11+W11)</f>
        <v>1588.4755225366582</v>
      </c>
      <c r="Y11" s="6">
        <f t="shared" ref="Y11:Y51" si="1">ROW(B11)-10</f>
        <v>1</v>
      </c>
      <c r="Z11" s="8">
        <f t="shared" ref="Z11:Z51" si="2">COUNTA(F11,H11,L11,N11,P11,V11,T11)</f>
        <v>5</v>
      </c>
      <c r="AA11" s="20">
        <f t="shared" ref="AA11:AA51" si="3">Z11/$G$3</f>
        <v>0.5</v>
      </c>
    </row>
    <row r="12" spans="1:27" x14ac:dyDescent="0.2">
      <c r="A12" s="35">
        <f t="shared" si="0"/>
        <v>2</v>
      </c>
      <c r="B12" s="39" t="s">
        <v>193</v>
      </c>
      <c r="C12" s="39" t="s">
        <v>194</v>
      </c>
      <c r="D12" s="16"/>
      <c r="E12" s="6" t="s">
        <v>101</v>
      </c>
      <c r="F12" s="6"/>
      <c r="G12" s="10">
        <f>IF(F12=0,,($F$9-F12)*$F$7*100/$F$9)</f>
        <v>0</v>
      </c>
      <c r="H12" s="6">
        <v>2</v>
      </c>
      <c r="I12" s="10">
        <f>IF(H12=0,,($H$9-H12)*$H$7*100/$H$9)</f>
        <v>155.55555555555554</v>
      </c>
      <c r="J12" s="39">
        <v>22</v>
      </c>
      <c r="K12" s="40">
        <f>IF(J12=0,,($J$9-J12)*$J$7*100/$J$9)</f>
        <v>62.5</v>
      </c>
      <c r="L12" s="39">
        <v>2</v>
      </c>
      <c r="M12" s="40">
        <f>IF(L12=0,,($L$9-L12)*$L$7*100/$L$9)</f>
        <v>245.45454545454547</v>
      </c>
      <c r="N12" s="39">
        <v>7</v>
      </c>
      <c r="O12" s="40">
        <f>IF(N12=0,,($N$9-N12)*$N$7*100/$N$9)</f>
        <v>83.333333333333329</v>
      </c>
      <c r="P12" s="39">
        <v>12</v>
      </c>
      <c r="Q12" s="40">
        <f>IF(P12=0,,($P$9-P12)*$P$7*100/$P$9)</f>
        <v>228.57142857142858</v>
      </c>
      <c r="R12" s="39">
        <v>3</v>
      </c>
      <c r="S12" s="40">
        <f>IF(R12=0,,($R$9-R12)*$R$7*100/$R$9)</f>
        <v>200</v>
      </c>
      <c r="T12" s="43">
        <v>186</v>
      </c>
      <c r="U12" s="45">
        <f>IF(T12=0,,($T$9-T12)*$T$7*100/$T$9)</f>
        <v>93.886462882096069</v>
      </c>
      <c r="V12" s="23"/>
      <c r="W12" s="24">
        <f>IF(V12=0,,($V$9-V12)*$V$7*100/$V$9)</f>
        <v>0</v>
      </c>
      <c r="X12" s="11">
        <f>SUM(G12+I12+K12+M12+O12+Q12+S12+U12+W12)</f>
        <v>1069.301325796959</v>
      </c>
      <c r="Y12" s="6">
        <f t="shared" si="1"/>
        <v>2</v>
      </c>
      <c r="Z12" s="8">
        <f t="shared" si="2"/>
        <v>5</v>
      </c>
      <c r="AA12" s="20">
        <f t="shared" si="3"/>
        <v>0.5</v>
      </c>
    </row>
    <row r="13" spans="1:27" x14ac:dyDescent="0.2">
      <c r="A13" s="35">
        <f t="shared" si="0"/>
        <v>3</v>
      </c>
      <c r="B13" s="37" t="s">
        <v>195</v>
      </c>
      <c r="C13" s="37" t="s">
        <v>196</v>
      </c>
      <c r="D13" s="17"/>
      <c r="E13" s="8" t="s">
        <v>101</v>
      </c>
      <c r="F13" s="6"/>
      <c r="G13" s="10">
        <f>IF(F13=0,,($F$9-F13)*$F$7*100/$F$9)</f>
        <v>0</v>
      </c>
      <c r="H13" s="6">
        <v>5</v>
      </c>
      <c r="I13" s="10">
        <f>IF(H13=0,,($H$9-H13)*$H$7*100/$H$9)</f>
        <v>88.888888888888886</v>
      </c>
      <c r="J13" s="39"/>
      <c r="K13" s="40">
        <f>IF(J13=0,,($J$9-J13)*$J$7*100/$J$9)</f>
        <v>0</v>
      </c>
      <c r="L13" s="39">
        <v>6</v>
      </c>
      <c r="M13" s="40">
        <f>IF(L13=0,,($L$9-L13)*$L$7*100/$L$9)</f>
        <v>136.36363636363637</v>
      </c>
      <c r="N13" s="39">
        <v>6</v>
      </c>
      <c r="O13" s="40">
        <f>IF(N13=0,,($N$9-N13)*$N$7*100/$N$9)</f>
        <v>100</v>
      </c>
      <c r="P13" s="39">
        <v>22</v>
      </c>
      <c r="Q13" s="40">
        <f>IF(P13=0,,($P$9-P13)*$P$7*100/$P$9)</f>
        <v>85.714285714285708</v>
      </c>
      <c r="R13" s="39">
        <v>3</v>
      </c>
      <c r="S13" s="40">
        <f>IF(R13=0,,($R$9-R13)*$R$7*100/$R$9)</f>
        <v>200</v>
      </c>
      <c r="T13" s="39">
        <v>226</v>
      </c>
      <c r="U13" s="45">
        <f>IF(T13=0,,($T$9-T13)*$T$7*100/$T$9)</f>
        <v>6.5502183406113534</v>
      </c>
      <c r="V13" s="6"/>
      <c r="W13" s="24">
        <f>IF(V13=0,,($V$9-V13)*$V$7*100/$V$9)</f>
        <v>0</v>
      </c>
      <c r="X13" s="11">
        <f>SUM(G13+I13+K13+M13+O13+Q13+S13+U13+W13)</f>
        <v>617.51702930742226</v>
      </c>
      <c r="Y13" s="6">
        <f t="shared" si="1"/>
        <v>3</v>
      </c>
      <c r="Z13" s="8">
        <f t="shared" si="2"/>
        <v>5</v>
      </c>
      <c r="AA13" s="20">
        <f t="shared" si="3"/>
        <v>0.5</v>
      </c>
    </row>
    <row r="14" spans="1:27" x14ac:dyDescent="0.2">
      <c r="A14" s="35">
        <f t="shared" si="0"/>
        <v>4</v>
      </c>
      <c r="B14" s="37" t="s">
        <v>191</v>
      </c>
      <c r="C14" s="37" t="s">
        <v>192</v>
      </c>
      <c r="D14" s="17"/>
      <c r="E14" s="8" t="s">
        <v>98</v>
      </c>
      <c r="F14" s="6"/>
      <c r="G14" s="10">
        <f>IF(F14=0,,($F$9-F14)*$F$7*100/$F$9)</f>
        <v>0</v>
      </c>
      <c r="H14" s="6">
        <v>3</v>
      </c>
      <c r="I14" s="10">
        <f>IF(H14=0,,($H$9-H14)*$H$7*100/$H$9)</f>
        <v>133.33333333333334</v>
      </c>
      <c r="J14" s="39"/>
      <c r="K14" s="40">
        <f>IF(J14=0,,($J$9-J14)*$J$7*100/$J$9)</f>
        <v>0</v>
      </c>
      <c r="L14" s="39">
        <v>7</v>
      </c>
      <c r="M14" s="40">
        <f>IF(L14=0,,($L$9-L14)*$L$7*100/$L$9)</f>
        <v>109.09090909090909</v>
      </c>
      <c r="N14" s="39"/>
      <c r="O14" s="40">
        <f>IF(N14=0,,($N$9-N14)*$N$7*100/$N$9)</f>
        <v>0</v>
      </c>
      <c r="P14" s="39">
        <v>19</v>
      </c>
      <c r="Q14" s="40">
        <f>IF(P14=0,,($P$9-P14)*$P$7*100/$P$9)</f>
        <v>128.57142857142858</v>
      </c>
      <c r="R14" s="39">
        <v>5</v>
      </c>
      <c r="S14" s="40">
        <f>IF(R14=0,,($R$9-R14)*$R$7*100/$R$9)</f>
        <v>133.33333333333334</v>
      </c>
      <c r="T14" s="39"/>
      <c r="U14" s="45">
        <f>IF(T14=0,,($T$9-T14)*$T$7*100/$T$9)</f>
        <v>0</v>
      </c>
      <c r="V14" s="6"/>
      <c r="W14" s="24">
        <f>IF(V14=0,,($V$9-V14)*$V$7*100/$V$9)</f>
        <v>0</v>
      </c>
      <c r="X14" s="11">
        <f>SUM(G14+I14+K14+M14+O14+Q14+S14+U14+W14)</f>
        <v>504.32900432900442</v>
      </c>
      <c r="Y14" s="6">
        <f t="shared" si="1"/>
        <v>4</v>
      </c>
      <c r="Z14" s="8">
        <f t="shared" si="2"/>
        <v>3</v>
      </c>
      <c r="AA14" s="20">
        <f t="shared" si="3"/>
        <v>0.3</v>
      </c>
    </row>
    <row r="15" spans="1:27" x14ac:dyDescent="0.2">
      <c r="A15" s="35">
        <f t="shared" si="0"/>
        <v>5</v>
      </c>
      <c r="B15" s="37" t="s">
        <v>96</v>
      </c>
      <c r="C15" s="37" t="s">
        <v>97</v>
      </c>
      <c r="D15" s="8"/>
      <c r="E15" s="8" t="s">
        <v>98</v>
      </c>
      <c r="F15" s="6"/>
      <c r="G15" s="10">
        <f>IF(F15=0,,($F$9-F15)*$F$7*100/$F$9)</f>
        <v>0</v>
      </c>
      <c r="H15" s="6"/>
      <c r="I15" s="10">
        <f>IF(H15=0,,($H$9-H15)*$H$7*100/$H$9)</f>
        <v>0</v>
      </c>
      <c r="J15" s="39"/>
      <c r="K15" s="40">
        <f>IF(J15=0,,($J$9-J15)*$J$7*100/$J$9)</f>
        <v>0</v>
      </c>
      <c r="L15" s="39">
        <v>3</v>
      </c>
      <c r="M15" s="40">
        <f>IF(L15=0,,($L$9-L15)*$L$7*100/$L$9)</f>
        <v>218.18181818181819</v>
      </c>
      <c r="N15" s="39"/>
      <c r="O15" s="40">
        <f>IF(N15=0,,($N$9-N15)*$N$7*100/$N$9)</f>
        <v>0</v>
      </c>
      <c r="P15" s="39">
        <v>25</v>
      </c>
      <c r="Q15" s="40">
        <f>IF(P15=0,,($P$9-P15)*$P$7*100/$P$9)</f>
        <v>42.857142857142854</v>
      </c>
      <c r="R15" s="39">
        <v>2</v>
      </c>
      <c r="S15" s="40">
        <f>IF(R15=0,,($R$9-R15)*$R$7*100/$R$9)</f>
        <v>233.33333333333334</v>
      </c>
      <c r="T15" s="39"/>
      <c r="U15" s="45">
        <f>IF(T15=0,,($T$9-T15)*$T$7*100/$T$9)</f>
        <v>0</v>
      </c>
      <c r="V15" s="6"/>
      <c r="W15" s="24">
        <f>IF(V15=0,,($V$9-V15)*$V$7*100/$V$9)</f>
        <v>0</v>
      </c>
      <c r="X15" s="11">
        <f>SUM(G15+I15+K15+M15+O15+Q15+S15+U15+W15)</f>
        <v>494.37229437229439</v>
      </c>
      <c r="Y15" s="6">
        <f t="shared" si="1"/>
        <v>5</v>
      </c>
      <c r="Z15" s="8">
        <f t="shared" si="2"/>
        <v>2</v>
      </c>
      <c r="AA15" s="20">
        <f t="shared" si="3"/>
        <v>0.2</v>
      </c>
    </row>
    <row r="16" spans="1:27" x14ac:dyDescent="0.2">
      <c r="A16" s="35">
        <f t="shared" si="0"/>
        <v>6</v>
      </c>
      <c r="B16" s="39" t="s">
        <v>143</v>
      </c>
      <c r="C16" s="39" t="s">
        <v>70</v>
      </c>
      <c r="D16" s="16"/>
      <c r="E16" s="6" t="s">
        <v>98</v>
      </c>
      <c r="F16" s="6">
        <v>50</v>
      </c>
      <c r="G16" s="10">
        <f>IF(F16=0,,($F$9-F16)*$F$7*100/$F$9)</f>
        <v>24.561403508771932</v>
      </c>
      <c r="H16" s="6">
        <v>7</v>
      </c>
      <c r="I16" s="10">
        <f>IF(H16=0,,($H$9-H16)*$H$7*100/$H$9)</f>
        <v>44.444444444444443</v>
      </c>
      <c r="J16" s="39">
        <v>21</v>
      </c>
      <c r="K16" s="40">
        <f>IF(J16=0,,($J$9-J16)*$J$7*100/$J$9)</f>
        <v>68.75</v>
      </c>
      <c r="L16" s="39">
        <v>3</v>
      </c>
      <c r="M16" s="40">
        <f>IF(L16=0,,($L$9-L16)*$L$7*100/$L$9)</f>
        <v>218.18181818181819</v>
      </c>
      <c r="N16" s="39">
        <v>12</v>
      </c>
      <c r="O16" s="40">
        <f>17/2</f>
        <v>8.5</v>
      </c>
      <c r="P16" s="39"/>
      <c r="Q16" s="40">
        <f>IF(P16=0,,($P$9-P16)*$P$7*100/$P$9)</f>
        <v>0</v>
      </c>
      <c r="R16" s="39">
        <v>7</v>
      </c>
      <c r="S16" s="40">
        <f>IF(R16=0,,($R$9-R16)*$R$7*100/$R$9)</f>
        <v>66.666666666666671</v>
      </c>
      <c r="T16" s="43"/>
      <c r="U16" s="45">
        <f>IF(T16=0,,($T$9-T16)*$T$7*100/$T$9)</f>
        <v>0</v>
      </c>
      <c r="V16" s="41"/>
      <c r="W16" s="24">
        <f>IF(V16=0,,($V$9-V16)*$V$7*100/$V$9)</f>
        <v>0</v>
      </c>
      <c r="X16" s="11">
        <f>SUM(G16+I16+K16+M16+O16+Q16+S16+U16+W16)</f>
        <v>431.10433280170122</v>
      </c>
      <c r="Y16" s="6">
        <f t="shared" si="1"/>
        <v>6</v>
      </c>
      <c r="Z16" s="8">
        <f t="shared" si="2"/>
        <v>4</v>
      </c>
      <c r="AA16" s="20">
        <f t="shared" si="3"/>
        <v>0.4</v>
      </c>
    </row>
    <row r="17" spans="1:27" x14ac:dyDescent="0.2">
      <c r="A17" s="35">
        <f t="shared" si="0"/>
        <v>7</v>
      </c>
      <c r="B17" s="39" t="s">
        <v>197</v>
      </c>
      <c r="C17" s="39" t="s">
        <v>105</v>
      </c>
      <c r="D17" s="16"/>
      <c r="E17" s="6" t="s">
        <v>98</v>
      </c>
      <c r="F17" s="6"/>
      <c r="G17" s="10">
        <f>IF(F17=0,,($F$9-F17)*$F$7*100/$F$9)</f>
        <v>0</v>
      </c>
      <c r="H17" s="6">
        <v>6</v>
      </c>
      <c r="I17" s="10">
        <f>IF(H17=0,,($H$9-H17)*$H$7*100/$H$9)</f>
        <v>66.666666666666671</v>
      </c>
      <c r="J17" s="39"/>
      <c r="K17" s="40">
        <f>IF(J17=0,,($J$9-J17)*$J$7*100/$J$9)</f>
        <v>0</v>
      </c>
      <c r="L17" s="39">
        <v>10</v>
      </c>
      <c r="M17" s="40">
        <f>IF(L17=0,,($L$9-L17)*$L$7*100/$L$9)</f>
        <v>27.272727272727273</v>
      </c>
      <c r="N17" s="39"/>
      <c r="O17" s="40">
        <f>IF(N17=0,,($N$9-N17)*$N$7*100/$N$9)</f>
        <v>0</v>
      </c>
      <c r="P17" s="39"/>
      <c r="Q17" s="40">
        <f>IF(P17=0,,($P$9-P17)*$P$7*100/$P$9)</f>
        <v>0</v>
      </c>
      <c r="R17" s="39">
        <v>6</v>
      </c>
      <c r="S17" s="40">
        <f>IF(R17=0,,($R$9-R17)*$R$7*100/$R$9)</f>
        <v>100</v>
      </c>
      <c r="T17" s="44"/>
      <c r="U17" s="45">
        <f>IF(T17=0,,($T$9-T17)*$T$7*100/$T$9)</f>
        <v>0</v>
      </c>
      <c r="V17" s="23"/>
      <c r="W17" s="24">
        <f>IF(V17=0,,($V$9-V17)*$V$7*100/$V$9)</f>
        <v>0</v>
      </c>
      <c r="X17" s="11">
        <f>SUM(G17+I17+K17+M17+O17+Q17+S17+U17+W17)</f>
        <v>193.93939393939394</v>
      </c>
      <c r="Y17" s="6">
        <f t="shared" si="1"/>
        <v>7</v>
      </c>
      <c r="Z17" s="8">
        <f t="shared" si="2"/>
        <v>2</v>
      </c>
      <c r="AA17" s="20">
        <f t="shared" si="3"/>
        <v>0.2</v>
      </c>
    </row>
    <row r="18" spans="1:27" x14ac:dyDescent="0.2">
      <c r="A18" s="35">
        <f t="shared" si="0"/>
        <v>8</v>
      </c>
      <c r="B18" s="39" t="s">
        <v>222</v>
      </c>
      <c r="C18" s="39" t="s">
        <v>103</v>
      </c>
      <c r="D18" s="16"/>
      <c r="E18" s="8" t="s">
        <v>98</v>
      </c>
      <c r="F18" s="6"/>
      <c r="G18" s="10">
        <f>IF(F18=0,,($F$9-F18)*$F$7*100/$F$9)</f>
        <v>0</v>
      </c>
      <c r="H18" s="6"/>
      <c r="I18" s="10">
        <f>IF(H18=0,,($H$9-H18)*$H$7*100/$H$9)</f>
        <v>0</v>
      </c>
      <c r="J18" s="39"/>
      <c r="K18" s="40">
        <f>IF(J18=0,,($J$9-J18)*$J$7*100/$J$9)</f>
        <v>0</v>
      </c>
      <c r="L18" s="39">
        <v>8</v>
      </c>
      <c r="M18" s="40">
        <f>IF(L18=0,,($L$9-L18)*$L$7*100/$L$9)</f>
        <v>81.818181818181813</v>
      </c>
      <c r="N18" s="39"/>
      <c r="O18" s="40">
        <f>IF(N18=0,,($N$9-N18)*$N$7*100/$N$9)</f>
        <v>0</v>
      </c>
      <c r="P18" s="39">
        <v>23</v>
      </c>
      <c r="Q18" s="40">
        <f>IF(P18=0,,($P$9-P18)*$P$7*100/$P$9)</f>
        <v>71.428571428571431</v>
      </c>
      <c r="R18" s="39">
        <v>9</v>
      </c>
      <c r="S18" s="40">
        <f>33/2</f>
        <v>16.5</v>
      </c>
      <c r="T18" s="39"/>
      <c r="U18" s="45">
        <f>IF(T18=0,,($T$9-T18)*$T$7*100/$T$9)</f>
        <v>0</v>
      </c>
      <c r="V18" s="6"/>
      <c r="W18" s="24">
        <f>IF(V18=0,,($V$9-V18)*$V$7*100/$V$9)</f>
        <v>0</v>
      </c>
      <c r="X18" s="11">
        <f>SUM(G18+I18+K18+M18+O18+Q18+S18+U18+W18)</f>
        <v>169.74675324675326</v>
      </c>
      <c r="Y18" s="6">
        <f t="shared" si="1"/>
        <v>8</v>
      </c>
      <c r="Z18" s="8">
        <f t="shared" si="2"/>
        <v>2</v>
      </c>
      <c r="AA18" s="20">
        <f t="shared" si="3"/>
        <v>0.2</v>
      </c>
    </row>
    <row r="19" spans="1:27" x14ac:dyDescent="0.2">
      <c r="A19" s="35">
        <f t="shared" si="0"/>
        <v>9</v>
      </c>
      <c r="B19" s="37" t="s">
        <v>183</v>
      </c>
      <c r="C19" s="37" t="s">
        <v>290</v>
      </c>
      <c r="D19" s="8"/>
      <c r="E19" s="8" t="s">
        <v>99</v>
      </c>
      <c r="F19" s="6"/>
      <c r="G19" s="10">
        <f>IF(F19=0,,($F$9-F19)*$F$7*100/$F$9)</f>
        <v>0</v>
      </c>
      <c r="H19" s="6"/>
      <c r="I19" s="10">
        <f>IF(H19=0,,($H$9-H19)*$H$7*100/$H$9)</f>
        <v>0</v>
      </c>
      <c r="J19" s="39"/>
      <c r="K19" s="40">
        <f>IF(J19=0,,($J$9-J19)*$J$7*100/$J$9)</f>
        <v>0</v>
      </c>
      <c r="L19" s="39">
        <v>5</v>
      </c>
      <c r="M19" s="40">
        <f>IF(L19=0,,($L$9-L19)*$L$7*100/$L$9)</f>
        <v>163.63636363636363</v>
      </c>
      <c r="N19" s="39"/>
      <c r="O19" s="40">
        <f>IF(N19=0,,($N$9-N19)*$N$7*100/$N$9)</f>
        <v>0</v>
      </c>
      <c r="P19" s="39"/>
      <c r="Q19" s="40">
        <f>IF(P19=0,,($P$9-P19)*$P$7*100/$P$9)</f>
        <v>0</v>
      </c>
      <c r="R19" s="39"/>
      <c r="S19" s="40">
        <f>IF(R19=0,,($R$9-R19)*$R$7*100/$R$9)</f>
        <v>0</v>
      </c>
      <c r="T19" s="39"/>
      <c r="U19" s="45">
        <f>IF(T19=0,,($T$9-T19)*$T$7*100/$T$9)</f>
        <v>0</v>
      </c>
      <c r="V19" s="6"/>
      <c r="W19" s="24">
        <f>IF(V19=0,,($V$9-V19)*$V$7*100/$V$9)</f>
        <v>0</v>
      </c>
      <c r="X19" s="11">
        <f>SUM(G19+I19+K19+M19+O19+Q19+S19+U19+W19)</f>
        <v>163.63636363636363</v>
      </c>
      <c r="Y19" s="6">
        <f t="shared" si="1"/>
        <v>9</v>
      </c>
      <c r="Z19" s="8">
        <f t="shared" si="2"/>
        <v>1</v>
      </c>
      <c r="AA19" s="20">
        <f t="shared" si="3"/>
        <v>0.1</v>
      </c>
    </row>
    <row r="20" spans="1:27" x14ac:dyDescent="0.2">
      <c r="A20" s="35">
        <f t="shared" si="0"/>
        <v>10</v>
      </c>
      <c r="B20" s="37" t="s">
        <v>220</v>
      </c>
      <c r="C20" s="37" t="s">
        <v>221</v>
      </c>
      <c r="D20" s="17"/>
      <c r="E20" s="8" t="s">
        <v>99</v>
      </c>
      <c r="F20" s="6"/>
      <c r="G20" s="10">
        <f>IF(F20=0,,($F$9-F20)*$F$7*100/$F$9)</f>
        <v>0</v>
      </c>
      <c r="H20" s="6"/>
      <c r="I20" s="10">
        <f>IF(H20=0,,($H$9-H20)*$H$7*100/$H$9)</f>
        <v>0</v>
      </c>
      <c r="J20" s="39"/>
      <c r="K20" s="40">
        <f>IF(J20=0,,($J$9-J20)*$J$7*100/$J$9)</f>
        <v>0</v>
      </c>
      <c r="L20" s="39">
        <v>9</v>
      </c>
      <c r="M20" s="40">
        <f>IF(L20=0,,($L$9-L20)*$L$7*100/$L$9)</f>
        <v>54.545454545454547</v>
      </c>
      <c r="N20" s="39"/>
      <c r="O20" s="40">
        <f>IF(N20=0,,($N$9-N20)*$N$7*100/$N$9)</f>
        <v>0</v>
      </c>
      <c r="P20" s="39"/>
      <c r="Q20" s="40">
        <f>IF(P20=0,,($P$9-P20)*$P$7*100/$P$9)</f>
        <v>0</v>
      </c>
      <c r="R20" s="39">
        <v>8</v>
      </c>
      <c r="S20" s="40">
        <f>IF(R20=0,,($R$9-R20)*$R$7*100/$R$9)</f>
        <v>33.333333333333336</v>
      </c>
      <c r="T20" s="39"/>
      <c r="U20" s="45">
        <f>IF(T20=0,,($T$9-T20)*$T$7*100/$T$9)</f>
        <v>0</v>
      </c>
      <c r="V20" s="6"/>
      <c r="W20" s="24">
        <f>IF(V20=0,,($V$9-V20)*$V$7*100/$V$9)</f>
        <v>0</v>
      </c>
      <c r="X20" s="11">
        <f>SUM(G20+I20+K20+M20+O20+Q20+S20+U20+W20)</f>
        <v>87.878787878787875</v>
      </c>
      <c r="Y20" s="6">
        <f t="shared" si="1"/>
        <v>10</v>
      </c>
      <c r="Z20" s="8">
        <f t="shared" si="2"/>
        <v>1</v>
      </c>
      <c r="AA20" s="20">
        <f t="shared" si="3"/>
        <v>0.1</v>
      </c>
    </row>
    <row r="21" spans="1:27" x14ac:dyDescent="0.2">
      <c r="A21" s="35">
        <f t="shared" si="0"/>
        <v>11</v>
      </c>
      <c r="B21" s="37" t="s">
        <v>198</v>
      </c>
      <c r="C21" s="37" t="s">
        <v>199</v>
      </c>
      <c r="D21" s="17"/>
      <c r="E21" s="8" t="s">
        <v>187</v>
      </c>
      <c r="F21" s="6"/>
      <c r="G21" s="10">
        <f>IF(F21=0,,($F$9-F21)*$F$7*100/$F$9)</f>
        <v>0</v>
      </c>
      <c r="H21" s="6">
        <v>8</v>
      </c>
      <c r="I21" s="10">
        <f>IF(H21=0,,($H$9-H21)*$H$7*100/$H$9)</f>
        <v>22.222222222222221</v>
      </c>
      <c r="J21" s="39"/>
      <c r="K21" s="40">
        <f>IF(J21=0,,($J$9-J21)*$J$7*100/$J$9)</f>
        <v>0</v>
      </c>
      <c r="L21" s="39"/>
      <c r="M21" s="40">
        <f>IF(L21=0,,($L$9-L21)*$L$7*100/$L$9)</f>
        <v>0</v>
      </c>
      <c r="N21" s="39"/>
      <c r="O21" s="40">
        <f>IF(N21=0,,($N$9-N21)*$N$7*100/$N$9)</f>
        <v>0</v>
      </c>
      <c r="P21" s="39"/>
      <c r="Q21" s="40">
        <v>0</v>
      </c>
      <c r="R21" s="39"/>
      <c r="S21" s="40">
        <f>IF(R21=0,,($R$9-R21)*$R$7*100/$R$9)</f>
        <v>0</v>
      </c>
      <c r="T21" s="39"/>
      <c r="U21" s="45">
        <v>0</v>
      </c>
      <c r="V21" s="6"/>
      <c r="W21" s="24">
        <f>IF(V21=0,,($V$9-V21)*$V$7*100/$V$9)</f>
        <v>0</v>
      </c>
      <c r="X21" s="11">
        <f>SUM(G21+I21+K21+M21+O21+Q21+S21+U21+W21)</f>
        <v>22.222222222222221</v>
      </c>
      <c r="Y21" s="6">
        <f t="shared" si="1"/>
        <v>11</v>
      </c>
      <c r="Z21" s="8">
        <f t="shared" si="2"/>
        <v>1</v>
      </c>
      <c r="AA21" s="20">
        <f t="shared" si="3"/>
        <v>0.1</v>
      </c>
    </row>
    <row r="22" spans="1:27" x14ac:dyDescent="0.2">
      <c r="A22" s="35">
        <f t="shared" si="0"/>
        <v>12</v>
      </c>
      <c r="B22" s="39" t="s">
        <v>201</v>
      </c>
      <c r="C22" s="39" t="s">
        <v>202</v>
      </c>
      <c r="D22" s="16"/>
      <c r="E22" s="6" t="s">
        <v>200</v>
      </c>
      <c r="F22" s="6"/>
      <c r="G22" s="10">
        <f>IF(F22=0,,($F$9-F22)*$F$7*100/$F$9)</f>
        <v>0</v>
      </c>
      <c r="H22" s="6">
        <v>9</v>
      </c>
      <c r="I22" s="10">
        <f>22/2</f>
        <v>11</v>
      </c>
      <c r="J22" s="39"/>
      <c r="K22" s="40">
        <v>5.5</v>
      </c>
      <c r="L22" s="39"/>
      <c r="M22" s="40">
        <f>IF(L22=0,,($L$9-L22)*$L$7*100/$L$9)</f>
        <v>0</v>
      </c>
      <c r="N22" s="39"/>
      <c r="O22" s="40">
        <f>IF(N22=0,,($N$9-N22)*$N$7*100/$N$9)</f>
        <v>0</v>
      </c>
      <c r="P22" s="39"/>
      <c r="Q22" s="40">
        <f>IF(P22=0,,($P$9-P22)*$P$7*100/$P$9)</f>
        <v>0</v>
      </c>
      <c r="R22" s="39"/>
      <c r="S22" s="40">
        <f>IF(R22=0,,($R$9-R22)*$R$7*100/$R$9)</f>
        <v>0</v>
      </c>
      <c r="T22" s="44"/>
      <c r="U22" s="45">
        <f>IF(T22=0,,($T$9-T22)*$T$7*100/$T$9)</f>
        <v>0</v>
      </c>
      <c r="V22" s="23"/>
      <c r="W22" s="24">
        <f>IF(V22=0,,($V$9-V22)*$V$7*100/$V$9)</f>
        <v>0</v>
      </c>
      <c r="X22" s="11">
        <f>SUM(G22+I22+K22+M22+O22+Q22+S22+U22+W22)</f>
        <v>16.5</v>
      </c>
      <c r="Y22" s="6">
        <f t="shared" si="1"/>
        <v>12</v>
      </c>
      <c r="Z22" s="8">
        <f t="shared" si="2"/>
        <v>1</v>
      </c>
      <c r="AA22" s="20">
        <f t="shared" si="3"/>
        <v>0.1</v>
      </c>
    </row>
    <row r="23" spans="1:27" x14ac:dyDescent="0.2">
      <c r="A23" s="35">
        <f t="shared" si="0"/>
        <v>13</v>
      </c>
      <c r="B23" s="37" t="s">
        <v>412</v>
      </c>
      <c r="C23" s="37" t="s">
        <v>326</v>
      </c>
      <c r="D23" s="8"/>
      <c r="E23" s="8" t="s">
        <v>228</v>
      </c>
      <c r="F23" s="6"/>
      <c r="G23" s="10">
        <f>IF(F23=0,,($F$9-F23)*$F$7*100/$F$9)</f>
        <v>0</v>
      </c>
      <c r="H23" s="6"/>
      <c r="I23" s="10">
        <f>IF(H23=0,,($H$9-H23)*$H$7*100/$H$9)</f>
        <v>0</v>
      </c>
      <c r="J23" s="39"/>
      <c r="K23" s="40">
        <f>IF(J23=0,,($J$9-J23)*$J$7*100/$J$9)</f>
        <v>0</v>
      </c>
      <c r="L23" s="39"/>
      <c r="M23" s="40">
        <f>IF(L23=0,,($L$9-L23)*$L$7*100/$L$9)</f>
        <v>0</v>
      </c>
      <c r="N23" s="39"/>
      <c r="O23" s="40">
        <f>IF(N23=0,,($N$9-N23)*$N$7*100/$N$9)</f>
        <v>0</v>
      </c>
      <c r="P23" s="39">
        <v>27</v>
      </c>
      <c r="Q23" s="40">
        <f>IF(P23=0,,($P$9-P23)*$P$7*100/$P$9)</f>
        <v>14.285714285714286</v>
      </c>
      <c r="R23" s="39"/>
      <c r="S23" s="40">
        <f>IF(R23=0,,($R$9-R23)*$R$7*100/$R$9)</f>
        <v>0</v>
      </c>
      <c r="T23" s="39"/>
      <c r="U23" s="45">
        <f>IF(T23=0,,($T$9-T23)*$T$7*100/$T$9)</f>
        <v>0</v>
      </c>
      <c r="V23" s="6"/>
      <c r="W23" s="24">
        <f>IF(V23=0,,($V$9-V23)*$V$7*100/$V$9)</f>
        <v>0</v>
      </c>
      <c r="X23" s="11">
        <f>SUM(G23+I23+K23+M23+O23+Q23+S23+U23+W23)</f>
        <v>14.285714285714286</v>
      </c>
      <c r="Y23" s="6">
        <f t="shared" si="1"/>
        <v>13</v>
      </c>
      <c r="Z23" s="8">
        <f t="shared" si="2"/>
        <v>1</v>
      </c>
      <c r="AA23" s="20">
        <f t="shared" si="3"/>
        <v>0.1</v>
      </c>
    </row>
    <row r="24" spans="1:27" x14ac:dyDescent="0.2">
      <c r="A24" s="35">
        <f t="shared" si="0"/>
        <v>14</v>
      </c>
      <c r="B24" s="39" t="s">
        <v>216</v>
      </c>
      <c r="C24" s="39" t="s">
        <v>217</v>
      </c>
      <c r="D24" s="16"/>
      <c r="E24" s="6" t="s">
        <v>99</v>
      </c>
      <c r="F24" s="6"/>
      <c r="G24" s="10">
        <f>IF(F24=0,,($F$9-F24)*$F$7*100/$F$9)</f>
        <v>0</v>
      </c>
      <c r="H24" s="6"/>
      <c r="I24" s="10">
        <f>IF(H24=0,,($H$9-H24)*$H$7*100/$H$9)</f>
        <v>0</v>
      </c>
      <c r="J24" s="39"/>
      <c r="K24" s="40">
        <f>IF(J24=0,,($J$9-J24)*$J$7*100/$J$9)</f>
        <v>0</v>
      </c>
      <c r="L24" s="39">
        <v>11</v>
      </c>
      <c r="M24" s="40">
        <f>27/2</f>
        <v>13.5</v>
      </c>
      <c r="N24" s="39"/>
      <c r="O24" s="40">
        <f>IF(N24=0,,($N$9-N24)*$N$7*100/$N$9)</f>
        <v>0</v>
      </c>
      <c r="P24" s="39"/>
      <c r="Q24" s="40">
        <f>IF(P24=0,,($P$9-P24)*$P$7*100/$P$9)</f>
        <v>0</v>
      </c>
      <c r="R24" s="39"/>
      <c r="S24" s="40">
        <f>IF(R24=0,,($R$9-R24)*$R$7*100/$R$9)</f>
        <v>0</v>
      </c>
      <c r="T24" s="44"/>
      <c r="U24" s="45">
        <f>IF(T24=0,,($T$9-T24)*$T$7*100/$T$9)</f>
        <v>0</v>
      </c>
      <c r="V24" s="23"/>
      <c r="W24" s="24">
        <f>IF(V24=0,,($V$9-V24)*$V$7*100/$V$9)</f>
        <v>0</v>
      </c>
      <c r="X24" s="11">
        <f>SUM(G24+I24+K24+M24+O24+Q24+S24+U24+W24)</f>
        <v>13.5</v>
      </c>
      <c r="Y24" s="6">
        <f t="shared" si="1"/>
        <v>14</v>
      </c>
      <c r="Z24" s="8">
        <f t="shared" si="2"/>
        <v>1</v>
      </c>
      <c r="AA24" s="20">
        <f t="shared" si="3"/>
        <v>0.1</v>
      </c>
    </row>
    <row r="25" spans="1:27" x14ac:dyDescent="0.2">
      <c r="A25" s="35">
        <f t="shared" si="0"/>
        <v>15</v>
      </c>
      <c r="B25" s="37"/>
      <c r="C25" s="37"/>
      <c r="D25" s="8"/>
      <c r="E25" s="8"/>
      <c r="F25" s="6"/>
      <c r="G25" s="10">
        <f>IF(F25=0,,($F$9-F25)*$F$7*100/$F$9)</f>
        <v>0</v>
      </c>
      <c r="H25" s="6"/>
      <c r="I25" s="10">
        <f>IF(H25=0,,($H$9-H25)*$H$7*100/$H$9)</f>
        <v>0</v>
      </c>
      <c r="J25" s="39"/>
      <c r="K25" s="40">
        <f>IF(J25=0,,($J$9-J25)*$J$7*100/$J$9)</f>
        <v>0</v>
      </c>
      <c r="L25" s="39"/>
      <c r="M25" s="40">
        <f>IF(L25=0,,($L$9-L25)*$L$7*100/$L$9)</f>
        <v>0</v>
      </c>
      <c r="N25" s="39"/>
      <c r="O25" s="40">
        <f>IF(N25=0,,($N$9-N25)*$N$7*100/$N$9)</f>
        <v>0</v>
      </c>
      <c r="P25" s="39"/>
      <c r="Q25" s="40">
        <f>IF(P25=0,,($P$9-P25)*$P$7*100/$P$9)</f>
        <v>0</v>
      </c>
      <c r="R25" s="39"/>
      <c r="S25" s="40">
        <f>IF(R25=0,,($R$9-R25)*$R$7*100/$R$9)</f>
        <v>0</v>
      </c>
      <c r="T25" s="39"/>
      <c r="U25" s="45">
        <f>IF(T25=0,,($T$9-T25)*$T$7*100/$T$9)</f>
        <v>0</v>
      </c>
      <c r="V25" s="6"/>
      <c r="W25" s="24">
        <f>IF(V25=0,,($V$9-V25)*$V$7*100/$V$9)</f>
        <v>0</v>
      </c>
      <c r="X25" s="11">
        <f>SUM(G25+I25+K25+M25+O25+Q25+S25+U25+W25)</f>
        <v>0</v>
      </c>
      <c r="Y25" s="6">
        <f t="shared" si="1"/>
        <v>15</v>
      </c>
      <c r="Z25" s="8">
        <f t="shared" si="2"/>
        <v>0</v>
      </c>
      <c r="AA25" s="20">
        <f t="shared" si="3"/>
        <v>0</v>
      </c>
    </row>
    <row r="26" spans="1:27" x14ac:dyDescent="0.2">
      <c r="A26" s="35">
        <f t="shared" si="0"/>
        <v>16</v>
      </c>
      <c r="B26" s="39"/>
      <c r="C26" s="39"/>
      <c r="D26" s="16"/>
      <c r="E26" s="8"/>
      <c r="F26" s="6"/>
      <c r="G26" s="10">
        <f>IF(F26=0,,($F$9-F26)*$F$7*100/$F$9)</f>
        <v>0</v>
      </c>
      <c r="H26" s="6"/>
      <c r="I26" s="10">
        <f>IF(H26=0,,($H$9-H26)*$H$7*100/$H$9)</f>
        <v>0</v>
      </c>
      <c r="J26" s="39"/>
      <c r="K26" s="40">
        <f>IF(J26=0,,($J$9-J26)*$J$7*100/$J$9)</f>
        <v>0</v>
      </c>
      <c r="L26" s="39"/>
      <c r="M26" s="40">
        <f>IF(L26=0,,($L$9-L26)*$L$7*100/$L$9)</f>
        <v>0</v>
      </c>
      <c r="N26" s="39"/>
      <c r="O26" s="40">
        <f>IF(N26=0,,($N$9-N26)*$N$7*100/$N$9)</f>
        <v>0</v>
      </c>
      <c r="P26" s="39"/>
      <c r="Q26" s="40">
        <f>IF(P26=0,,($P$9-P26)*$P$7*100/$P$9)</f>
        <v>0</v>
      </c>
      <c r="R26" s="39"/>
      <c r="S26" s="40">
        <f>IF(R26=0,,($R$9-R26)*$R$7*100/$R$9)</f>
        <v>0</v>
      </c>
      <c r="T26" s="44"/>
      <c r="U26" s="45">
        <f>IF(T26=0,,($T$9-T26)*$T$7*100/$T$9)</f>
        <v>0</v>
      </c>
      <c r="V26" s="23"/>
      <c r="W26" s="24">
        <f>IF(V26=0,,($V$9-V26)*$V$7*100/$V$9)</f>
        <v>0</v>
      </c>
      <c r="X26" s="11">
        <f>SUM(G26+I26+K26+M26+O26+Q26+S26+U26+W26)</f>
        <v>0</v>
      </c>
      <c r="Y26" s="6">
        <f t="shared" si="1"/>
        <v>16</v>
      </c>
      <c r="Z26" s="8">
        <f t="shared" si="2"/>
        <v>0</v>
      </c>
      <c r="AA26" s="20">
        <f t="shared" si="3"/>
        <v>0</v>
      </c>
    </row>
    <row r="27" spans="1:27" x14ac:dyDescent="0.2">
      <c r="A27" s="35">
        <f t="shared" si="0"/>
        <v>17</v>
      </c>
      <c r="B27" s="37"/>
      <c r="C27" s="37"/>
      <c r="D27" s="17"/>
      <c r="E27" s="8"/>
      <c r="F27" s="6"/>
      <c r="G27" s="10">
        <f>IF(F27=0,,($F$9-F27)*$F$7*100/$F$9)</f>
        <v>0</v>
      </c>
      <c r="H27" s="6"/>
      <c r="I27" s="10">
        <f>IF(H27=0,,($H$9-H27)*$H$7*100/$H$9)</f>
        <v>0</v>
      </c>
      <c r="J27" s="39"/>
      <c r="K27" s="40">
        <f>IF(J27=0,,($J$9-J27)*$J$7*100/$J$9)</f>
        <v>0</v>
      </c>
      <c r="L27" s="39"/>
      <c r="M27" s="40">
        <f>IF(L27=0,,($L$9-L27)*$L$7*100/$L$9)</f>
        <v>0</v>
      </c>
      <c r="N27" s="39"/>
      <c r="O27" s="40">
        <f>IF(N27=0,,($N$9-N27)*$N$7*100/$N$9)</f>
        <v>0</v>
      </c>
      <c r="P27" s="39"/>
      <c r="Q27" s="40">
        <f>IF(P27=0,,($P$9-P27)*$P$7*100/$P$9)</f>
        <v>0</v>
      </c>
      <c r="R27" s="39"/>
      <c r="S27" s="40">
        <f>IF(R27=0,,($R$9-R27)*$R$7*100/$R$9)</f>
        <v>0</v>
      </c>
      <c r="T27" s="39"/>
      <c r="U27" s="45">
        <f>IF(T27=0,,($T$9-T27)*$T$7*100/$T$9)</f>
        <v>0</v>
      </c>
      <c r="V27" s="6"/>
      <c r="W27" s="24">
        <f>IF(V27=0,,($V$9-V27)*$V$7*100/$V$9)</f>
        <v>0</v>
      </c>
      <c r="X27" s="11">
        <f>SUM(G27+I27+K27+M27+O27+Q27+S27+U27+W27)</f>
        <v>0</v>
      </c>
      <c r="Y27" s="6">
        <f t="shared" si="1"/>
        <v>17</v>
      </c>
      <c r="Z27" s="8">
        <f t="shared" si="2"/>
        <v>0</v>
      </c>
      <c r="AA27" s="20">
        <f t="shared" si="3"/>
        <v>0</v>
      </c>
    </row>
    <row r="28" spans="1:27" x14ac:dyDescent="0.2">
      <c r="A28" s="5">
        <f t="shared" si="0"/>
        <v>18</v>
      </c>
      <c r="B28" s="8"/>
      <c r="C28" s="8"/>
      <c r="D28" s="8"/>
      <c r="E28" s="8"/>
      <c r="F28" s="6"/>
      <c r="G28" s="10">
        <f>IF(F28=0,,($F$9-F28)*$F$7*100/$F$9)</f>
        <v>0</v>
      </c>
      <c r="H28" s="6"/>
      <c r="I28" s="10">
        <f>IF(H28=0,,($H$9-H28)*$H$7*100/$H$9)</f>
        <v>0</v>
      </c>
      <c r="J28" s="39"/>
      <c r="K28" s="40">
        <f>IF(J28=0,,($J$9-J28)*$J$7*100/$J$9)</f>
        <v>0</v>
      </c>
      <c r="L28" s="39"/>
      <c r="M28" s="40">
        <f>IF(L28=0,,($L$9-L28)*$L$7*100/$L$9)</f>
        <v>0</v>
      </c>
      <c r="N28" s="39"/>
      <c r="O28" s="40">
        <f>IF(N28=0,,($N$9-N28)*$N$7*100/$N$9)</f>
        <v>0</v>
      </c>
      <c r="P28" s="39"/>
      <c r="Q28" s="40">
        <f>IF(P28=0,,($P$9-P28)*$P$7*100/$P$9)</f>
        <v>0</v>
      </c>
      <c r="R28" s="39"/>
      <c r="S28" s="40">
        <f>IF(R28=0,,($R$9-R28)*$R$7*100/$R$9)</f>
        <v>0</v>
      </c>
      <c r="T28" s="39"/>
      <c r="U28" s="45">
        <f>IF(T28=0,,($T$9-T28)*$T$7*100/$T$9)</f>
        <v>0</v>
      </c>
      <c r="V28" s="6"/>
      <c r="W28" s="24">
        <f>IF(V28=0,,($V$9-V28)*$V$7*100/$V$9)</f>
        <v>0</v>
      </c>
      <c r="X28" s="11">
        <f>SUM(G28+I28+K28+M28+O28+Q28+S28+U28+W28)</f>
        <v>0</v>
      </c>
      <c r="Y28" s="6">
        <f t="shared" si="1"/>
        <v>18</v>
      </c>
      <c r="Z28" s="8">
        <f t="shared" si="2"/>
        <v>0</v>
      </c>
      <c r="AA28" s="20">
        <f t="shared" si="3"/>
        <v>0</v>
      </c>
    </row>
    <row r="29" spans="1:27" x14ac:dyDescent="0.2">
      <c r="A29" s="5">
        <f t="shared" si="0"/>
        <v>19</v>
      </c>
      <c r="B29" s="8"/>
      <c r="C29" s="8"/>
      <c r="D29" s="17"/>
      <c r="E29" s="8"/>
      <c r="F29" s="6"/>
      <c r="G29" s="10">
        <f>IF(F29=0,,($F$9-F29)*$F$7*100/$F$9)</f>
        <v>0</v>
      </c>
      <c r="H29" s="6"/>
      <c r="I29" s="10">
        <f>IF(H29=0,,($H$9-H29)*$H$7*100/$H$9)</f>
        <v>0</v>
      </c>
      <c r="J29" s="6"/>
      <c r="K29" s="10">
        <f>IF(J29=0,,($J$9-J29)*$J$7*100/$J$9)</f>
        <v>0</v>
      </c>
      <c r="L29" s="39"/>
      <c r="M29" s="40">
        <f>IF(L29=0,,($L$9-L29)*$L$7*100/$L$9)</f>
        <v>0</v>
      </c>
      <c r="N29" s="39"/>
      <c r="O29" s="40">
        <f>IF(N29=0,,($N$9-N29)*$N$7*100/$N$9)</f>
        <v>0</v>
      </c>
      <c r="P29" s="6"/>
      <c r="Q29" s="40">
        <f>IF(P29=0,,($P$9-P29)*$P$7*100/$P$9)</f>
        <v>0</v>
      </c>
      <c r="R29" s="6"/>
      <c r="S29" s="40">
        <f>IF(R29=0,,($R$9-R29)*$R$7*100/$R$9)</f>
        <v>0</v>
      </c>
      <c r="T29" s="23"/>
      <c r="U29" s="45">
        <f>IF(T29=0,,($T$9-T29)*$T$7*100/$T$9)</f>
        <v>0</v>
      </c>
      <c r="V29" s="23"/>
      <c r="W29" s="24">
        <f>IF(V29=0,,($V$9-V29)*$V$7*100/$V$9)</f>
        <v>0</v>
      </c>
      <c r="X29" s="11">
        <f>SUM(G29+I29+K29+M29+O29+Q29+S29+U29+W29)</f>
        <v>0</v>
      </c>
      <c r="Y29" s="6">
        <f t="shared" si="1"/>
        <v>19</v>
      </c>
      <c r="Z29" s="8">
        <f t="shared" si="2"/>
        <v>0</v>
      </c>
      <c r="AA29" s="20">
        <f t="shared" si="3"/>
        <v>0</v>
      </c>
    </row>
    <row r="30" spans="1:27" x14ac:dyDescent="0.2">
      <c r="A30" s="5">
        <f t="shared" si="0"/>
        <v>20</v>
      </c>
      <c r="B30" s="8"/>
      <c r="C30" s="8"/>
      <c r="D30" s="8"/>
      <c r="E30" s="8"/>
      <c r="F30" s="6"/>
      <c r="G30" s="10">
        <f>IF(F30=0,,($F$9-F30)*$F$7*100/$F$9)</f>
        <v>0</v>
      </c>
      <c r="H30" s="6"/>
      <c r="I30" s="10">
        <f>IF(H30=0,,($H$9-H30)*$H$7*100/$H$9)</f>
        <v>0</v>
      </c>
      <c r="J30" s="6"/>
      <c r="K30" s="10">
        <f>IF(J30=0,,($J$9-J30)*$J$7*100/$J$9)</f>
        <v>0</v>
      </c>
      <c r="L30" s="39"/>
      <c r="M30" s="40">
        <f>IF(L30=0,,($L$9-L30)*$L$7*100/$L$9)</f>
        <v>0</v>
      </c>
      <c r="N30" s="6"/>
      <c r="O30" s="10">
        <f>IF(N30=0,,($N$9-N30)*$N$7*100/$N$9)</f>
        <v>0</v>
      </c>
      <c r="P30" s="6"/>
      <c r="Q30" s="10">
        <f>IF(P30=0,,($P$9-P30)*$P$7*100/$P$9)</f>
        <v>0</v>
      </c>
      <c r="R30" s="6"/>
      <c r="S30" s="40">
        <f>IF(R30=0,,($R$9-R30)*$R$7*100/$R$9)</f>
        <v>0</v>
      </c>
      <c r="T30" s="6"/>
      <c r="U30" s="24">
        <f>IF(T30=0,,($T$9-T30)*$T$7*100/$T$9)</f>
        <v>0</v>
      </c>
      <c r="V30" s="6"/>
      <c r="W30" s="24">
        <f>IF(V30=0,,($V$9-V30)*$V$7*100/$V$9)</f>
        <v>0</v>
      </c>
      <c r="X30" s="11">
        <f>SUM(G30+I30+K30+M30+O30+Q30+S30+U30+W30)</f>
        <v>0</v>
      </c>
      <c r="Y30" s="6">
        <f t="shared" si="1"/>
        <v>20</v>
      </c>
      <c r="Z30" s="8">
        <f t="shared" si="2"/>
        <v>0</v>
      </c>
      <c r="AA30" s="20">
        <f t="shared" si="3"/>
        <v>0</v>
      </c>
    </row>
    <row r="31" spans="1:27" x14ac:dyDescent="0.2">
      <c r="A31" s="5">
        <f t="shared" si="0"/>
        <v>21</v>
      </c>
      <c r="B31" s="8"/>
      <c r="C31" s="8"/>
      <c r="D31" s="8"/>
      <c r="E31" s="8"/>
      <c r="F31" s="6"/>
      <c r="G31" s="10">
        <f>IF(F31=0,,($F$9-F31)*$F$7*100/$F$9)</f>
        <v>0</v>
      </c>
      <c r="H31" s="6"/>
      <c r="I31" s="10">
        <f>IF(H31=0,,($H$9-H31)*$H$7*100/$H$9)</f>
        <v>0</v>
      </c>
      <c r="J31" s="6"/>
      <c r="K31" s="10">
        <f>IF(J31=0,,($J$9-J31)*$J$7*100/$J$9)</f>
        <v>0</v>
      </c>
      <c r="L31" s="39"/>
      <c r="M31" s="40">
        <f>IF(L31=0,,($L$9-L31)*$L$7*100/$L$9)</f>
        <v>0</v>
      </c>
      <c r="N31" s="6"/>
      <c r="O31" s="10">
        <f>IF(N31=0,,($N$9-N31)*$N$7*100/$N$9)</f>
        <v>0</v>
      </c>
      <c r="P31" s="6"/>
      <c r="Q31" s="10">
        <f>IF(P31=0,,($P$9-P31)*$P$7*100/$P$9)</f>
        <v>0</v>
      </c>
      <c r="R31" s="6"/>
      <c r="S31" s="40">
        <f>IF(R31=0,,($R$9-R31)*$R$7*100/$R$9)</f>
        <v>0</v>
      </c>
      <c r="T31" s="6"/>
      <c r="U31" s="24">
        <f>IF(T31=0,,($T$9-T31)*$T$7*100/$T$9)</f>
        <v>0</v>
      </c>
      <c r="V31" s="6"/>
      <c r="W31" s="24">
        <f>IF(V31=0,,($V$9-V31)*$V$7*100/$V$9)</f>
        <v>0</v>
      </c>
      <c r="X31" s="11">
        <f>SUM(G31+I31+K31+M31+O31+Q31+S31+U31+W31)</f>
        <v>0</v>
      </c>
      <c r="Y31" s="6">
        <f t="shared" si="1"/>
        <v>21</v>
      </c>
      <c r="Z31" s="8">
        <f t="shared" si="2"/>
        <v>0</v>
      </c>
      <c r="AA31" s="20">
        <f t="shared" si="3"/>
        <v>0</v>
      </c>
    </row>
    <row r="32" spans="1:27" x14ac:dyDescent="0.2">
      <c r="A32" s="5">
        <f t="shared" si="0"/>
        <v>22</v>
      </c>
      <c r="B32" s="8"/>
      <c r="C32" s="8"/>
      <c r="D32" s="8"/>
      <c r="E32" s="8"/>
      <c r="F32" s="6"/>
      <c r="G32" s="10">
        <f>IF(F32=0,,($F$9-F32)*$F$7*100/$F$9)</f>
        <v>0</v>
      </c>
      <c r="H32" s="6"/>
      <c r="I32" s="10">
        <f>IF(H32=0,,($H$9-H32)*$H$7*100/$H$9)</f>
        <v>0</v>
      </c>
      <c r="J32" s="6"/>
      <c r="K32" s="10">
        <f>IF(J32=0,,($H$9-J32)*$H$7*100/$H$9)</f>
        <v>0</v>
      </c>
      <c r="L32" s="6"/>
      <c r="M32" s="10">
        <f>IF(L32=0,,($L$9-L32)*$L$7*100/$L$9)</f>
        <v>0</v>
      </c>
      <c r="N32" s="6"/>
      <c r="O32" s="10">
        <f>IF(N32=0,,($N$9-N32)*$N$7*100/$N$9)</f>
        <v>0</v>
      </c>
      <c r="P32" s="6"/>
      <c r="Q32" s="10">
        <f>IF(P32=0,,($P$9-P32)*$P$7*100/$P$9)</f>
        <v>0</v>
      </c>
      <c r="R32" s="6"/>
      <c r="S32" s="40">
        <f>IF(R32=0,,($R$9-R32)*$R$7*100/$R$9)</f>
        <v>0</v>
      </c>
      <c r="T32" s="6"/>
      <c r="U32" s="24">
        <f>IF(T32=0,,($T$9-T32)*$T$7*100/$T$9)</f>
        <v>0</v>
      </c>
      <c r="V32" s="6"/>
      <c r="W32" s="24">
        <f>IF(V32=0,,($V$9-V32)*$V$7*100/$V$9)</f>
        <v>0</v>
      </c>
      <c r="X32" s="11">
        <f>SUM(G32+I32+K32+M32+O32+Q32+S32+U32+W32)</f>
        <v>0</v>
      </c>
      <c r="Y32" s="6">
        <f t="shared" si="1"/>
        <v>22</v>
      </c>
      <c r="Z32" s="8">
        <f t="shared" si="2"/>
        <v>0</v>
      </c>
      <c r="AA32" s="20">
        <f t="shared" si="3"/>
        <v>0</v>
      </c>
    </row>
    <row r="33" spans="1:27" x14ac:dyDescent="0.2">
      <c r="A33" s="5">
        <f t="shared" si="0"/>
        <v>23</v>
      </c>
      <c r="B33" s="8"/>
      <c r="C33" s="8"/>
      <c r="D33" s="17"/>
      <c r="E33" s="8"/>
      <c r="F33" s="6"/>
      <c r="G33" s="10">
        <f>IF(F33=0,,($F$9-F33)*$F$7*100/$F$9)</f>
        <v>0</v>
      </c>
      <c r="H33" s="6"/>
      <c r="I33" s="10">
        <f>IF(H33=0,,($H$9-H33)*$H$7*100/$H$9)</f>
        <v>0</v>
      </c>
      <c r="J33" s="6"/>
      <c r="K33" s="10">
        <f>IF(J33=0,,($H$9-J33)*$H$7*100/$H$9)</f>
        <v>0</v>
      </c>
      <c r="L33" s="6"/>
      <c r="M33" s="10">
        <f>IF(L33=0,,($L$9-L33)*$L$7*100/$L$9)</f>
        <v>0</v>
      </c>
      <c r="N33" s="6"/>
      <c r="O33" s="10">
        <f>IF(N33=0,,($N$9-N33)*$N$7*100/$N$9)</f>
        <v>0</v>
      </c>
      <c r="P33" s="6"/>
      <c r="Q33" s="10">
        <f>IF(P33=0,,($P$9-P33)*$P$7*100/$P$9)</f>
        <v>0</v>
      </c>
      <c r="R33" s="6"/>
      <c r="S33" s="40">
        <f>IF(R33=0,,($R$9-R33)*$R$7*100/$R$9)</f>
        <v>0</v>
      </c>
      <c r="T33" s="6"/>
      <c r="U33" s="24">
        <f>IF(T33=0,,($T$9-T33)*$T$7*100/$T$9)</f>
        <v>0</v>
      </c>
      <c r="V33" s="6"/>
      <c r="W33" s="24">
        <f>IF(V33=0,,($V$9-V33)*$V$7*100/$V$9)</f>
        <v>0</v>
      </c>
      <c r="X33" s="11">
        <f>SUM(G33+I33+K33+M33+O33+Q33+S33+U33+W33)</f>
        <v>0</v>
      </c>
      <c r="Y33" s="6">
        <f t="shared" si="1"/>
        <v>23</v>
      </c>
      <c r="Z33" s="8">
        <f t="shared" si="2"/>
        <v>0</v>
      </c>
      <c r="AA33" s="20">
        <f t="shared" si="3"/>
        <v>0</v>
      </c>
    </row>
    <row r="34" spans="1:27" x14ac:dyDescent="0.2">
      <c r="A34" s="5">
        <f t="shared" si="0"/>
        <v>24</v>
      </c>
      <c r="B34" s="8"/>
      <c r="C34" s="8"/>
      <c r="D34" s="8"/>
      <c r="E34" s="8"/>
      <c r="F34" s="6"/>
      <c r="G34" s="10">
        <f>IF(F34=0,,($F$9-F34)*$F$7*100/$F$9)</f>
        <v>0</v>
      </c>
      <c r="H34" s="6"/>
      <c r="I34" s="10">
        <f>IF(H34=0,,($H$9-H34)*$H$7*100/$H$9)</f>
        <v>0</v>
      </c>
      <c r="J34" s="6"/>
      <c r="K34" s="10">
        <f>IF(J34=0,,($H$9-J34)*$H$7*100/$H$9)</f>
        <v>0</v>
      </c>
      <c r="L34" s="6"/>
      <c r="M34" s="10">
        <f>IF(L34=0,,($L$9-L34)*$L$7*100/$L$9)</f>
        <v>0</v>
      </c>
      <c r="N34" s="6"/>
      <c r="O34" s="10">
        <f>IF(N34=0,,($N$9-N34)*$N$7*100/$N$9)</f>
        <v>0</v>
      </c>
      <c r="P34" s="6"/>
      <c r="Q34" s="10">
        <f>IF(P34=0,,($P$9-P34)*$P$7*100/$P$9)</f>
        <v>0</v>
      </c>
      <c r="R34" s="6"/>
      <c r="S34" s="40">
        <f>IF(R34=0,,($R$9-R34)*$R$7*100/$R$9)</f>
        <v>0</v>
      </c>
      <c r="T34" s="6"/>
      <c r="U34" s="24">
        <f>IF(T34=0,,($T$9-T34)*$T$7*100/$T$9)</f>
        <v>0</v>
      </c>
      <c r="V34" s="6"/>
      <c r="W34" s="24">
        <f>IF(V34=0,,($V$9-V34)*$V$7*100/$V$9)</f>
        <v>0</v>
      </c>
      <c r="X34" s="11">
        <f>SUM(G34+I34+K34+M34+O34+Q34+S34+U34+W34)</f>
        <v>0</v>
      </c>
      <c r="Y34" s="6">
        <f t="shared" si="1"/>
        <v>24</v>
      </c>
      <c r="Z34" s="8">
        <f t="shared" si="2"/>
        <v>0</v>
      </c>
      <c r="AA34" s="20">
        <f t="shared" si="3"/>
        <v>0</v>
      </c>
    </row>
    <row r="35" spans="1:27" x14ac:dyDescent="0.2">
      <c r="A35" s="5">
        <f t="shared" si="0"/>
        <v>25</v>
      </c>
      <c r="B35" s="8"/>
      <c r="C35" s="8"/>
      <c r="D35" s="8"/>
      <c r="E35" s="8"/>
      <c r="F35" s="6"/>
      <c r="G35" s="10">
        <f>IF(F35=0,,($F$9-F35)*$F$7*100/$F$9)</f>
        <v>0</v>
      </c>
      <c r="H35" s="6"/>
      <c r="I35" s="10">
        <f>IF(H35=0,,($H$9-H35)*$H$7*100/$H$9)</f>
        <v>0</v>
      </c>
      <c r="J35" s="6"/>
      <c r="K35" s="10">
        <f>IF(J35=0,,($H$9-J35)*$H$7*100/$H$9)</f>
        <v>0</v>
      </c>
      <c r="L35" s="6"/>
      <c r="M35" s="10">
        <f>IF(L35=0,,($L$9-L35)*$L$7*100/$L$9)</f>
        <v>0</v>
      </c>
      <c r="N35" s="6"/>
      <c r="O35" s="10">
        <f>IF(N35=0,,($N$9-N35)*$N$7*100/$N$9)</f>
        <v>0</v>
      </c>
      <c r="P35" s="6"/>
      <c r="Q35" s="10">
        <f>IF(P35=0,,($P$9-P35)*$P$7*100/$P$9)</f>
        <v>0</v>
      </c>
      <c r="R35" s="6"/>
      <c r="S35" s="40">
        <f>IF(R35=0,,($R$9-R35)*$R$7*100/$R$9)</f>
        <v>0</v>
      </c>
      <c r="T35" s="6"/>
      <c r="U35" s="24">
        <f>IF(T35=0,,($T$9-T35)*$T$7*100/$T$9)</f>
        <v>0</v>
      </c>
      <c r="V35" s="6"/>
      <c r="W35" s="24">
        <f>IF(V35=0,,($V$9-V35)*$V$7*100/$V$9)</f>
        <v>0</v>
      </c>
      <c r="X35" s="11">
        <f>SUM(G35+I35+K35+M35+O35+Q35+S35+U35+W35)</f>
        <v>0</v>
      </c>
      <c r="Y35" s="6">
        <f t="shared" si="1"/>
        <v>25</v>
      </c>
      <c r="Z35" s="8">
        <f t="shared" si="2"/>
        <v>0</v>
      </c>
      <c r="AA35" s="20">
        <f t="shared" si="3"/>
        <v>0</v>
      </c>
    </row>
    <row r="36" spans="1:27" x14ac:dyDescent="0.2">
      <c r="A36" s="5">
        <f t="shared" si="0"/>
        <v>26</v>
      </c>
      <c r="B36" s="8"/>
      <c r="C36" s="8"/>
      <c r="D36" s="8"/>
      <c r="E36" s="8"/>
      <c r="F36" s="6"/>
      <c r="G36" s="10">
        <f>IF(F36=0,,($F$9-F36)*$F$7*100/$F$9)</f>
        <v>0</v>
      </c>
      <c r="H36" s="6"/>
      <c r="I36" s="10">
        <f>IF(H36=0,,($H$9-H36)*$H$7*100/$H$9)</f>
        <v>0</v>
      </c>
      <c r="J36" s="6"/>
      <c r="K36" s="10">
        <f>IF(J36=0,,($H$9-J36)*$H$7*100/$H$9)</f>
        <v>0</v>
      </c>
      <c r="L36" s="6"/>
      <c r="M36" s="10">
        <f>IF(L36=0,,($L$9-L36)*$L$7*100/$L$9)</f>
        <v>0</v>
      </c>
      <c r="N36" s="6"/>
      <c r="O36" s="10">
        <f>IF(N36=0,,($N$9-N36)*$N$7*100/$N$9)</f>
        <v>0</v>
      </c>
      <c r="P36" s="6"/>
      <c r="Q36" s="10">
        <f>IF(P36=0,,($P$9-P36)*$P$7*100/$P$9)</f>
        <v>0</v>
      </c>
      <c r="R36" s="6"/>
      <c r="S36" s="40">
        <f>IF(R36=0,,($R$9-R36)*$R$7*100/$R$9)</f>
        <v>0</v>
      </c>
      <c r="T36" s="6"/>
      <c r="U36" s="24">
        <f>IF(T36=0,,($T$9-T36)*$T$7*100/$T$9)</f>
        <v>0</v>
      </c>
      <c r="V36" s="6"/>
      <c r="W36" s="24">
        <f>IF(V36=0,,($V$9-V36)*$V$7*100/$V$9)</f>
        <v>0</v>
      </c>
      <c r="X36" s="11">
        <f>SUM(G36+I36+K36+M36+O36+Q36+S36+U36+W36)</f>
        <v>0</v>
      </c>
      <c r="Y36" s="6">
        <f t="shared" si="1"/>
        <v>26</v>
      </c>
      <c r="Z36" s="8">
        <f t="shared" si="2"/>
        <v>0</v>
      </c>
      <c r="AA36" s="20">
        <f t="shared" si="3"/>
        <v>0</v>
      </c>
    </row>
    <row r="37" spans="1:27" x14ac:dyDescent="0.2">
      <c r="A37" s="5">
        <f t="shared" si="0"/>
        <v>27</v>
      </c>
      <c r="B37" s="8"/>
      <c r="C37" s="8"/>
      <c r="D37" s="8"/>
      <c r="E37" s="8"/>
      <c r="F37" s="6"/>
      <c r="G37" s="10">
        <f>IF(F37=0,,($F$9-F37)*$F$7*100/$F$9)</f>
        <v>0</v>
      </c>
      <c r="H37" s="6"/>
      <c r="I37" s="10">
        <f>IF(H37=0,,($H$9-H37)*$H$7*100/$H$9)</f>
        <v>0</v>
      </c>
      <c r="J37" s="6"/>
      <c r="K37" s="10">
        <f>IF(J37=0,,($H$9-J37)*$H$7*100/$H$9)</f>
        <v>0</v>
      </c>
      <c r="L37" s="6"/>
      <c r="M37" s="10">
        <f>IF(L37=0,,($L$9-L37)*$L$7*100/$L$9)</f>
        <v>0</v>
      </c>
      <c r="N37" s="6"/>
      <c r="O37" s="10">
        <f>IF(N37=0,,($N$9-N37)*$N$7*100/$N$9)</f>
        <v>0</v>
      </c>
      <c r="P37" s="6"/>
      <c r="Q37" s="10">
        <f>IF(P37=0,,($P$9-P37)*$P$7*100/$P$9)</f>
        <v>0</v>
      </c>
      <c r="R37" s="6"/>
      <c r="S37" s="40">
        <f>IF(R37=0,,($R$9-R37)*$R$7*100/$R$9)</f>
        <v>0</v>
      </c>
      <c r="T37" s="6"/>
      <c r="U37" s="24">
        <f>IF(T37=0,,($T$9-T37)*$T$7*100/$T$9)</f>
        <v>0</v>
      </c>
      <c r="V37" s="6"/>
      <c r="W37" s="24">
        <f>IF(V37=0,,($V$9-V37)*$V$7*100/$V$9)</f>
        <v>0</v>
      </c>
      <c r="X37" s="11">
        <f>SUM(G37+I37+K37+M37+O37+Q37+S37+U37+W37)</f>
        <v>0</v>
      </c>
      <c r="Y37" s="6">
        <f t="shared" si="1"/>
        <v>27</v>
      </c>
      <c r="Z37" s="8">
        <f t="shared" si="2"/>
        <v>0</v>
      </c>
      <c r="AA37" s="20">
        <f t="shared" si="3"/>
        <v>0</v>
      </c>
    </row>
    <row r="38" spans="1:27" x14ac:dyDescent="0.2">
      <c r="A38" s="5">
        <f t="shared" si="0"/>
        <v>28</v>
      </c>
      <c r="B38" s="8"/>
      <c r="C38" s="8"/>
      <c r="D38" s="8"/>
      <c r="E38" s="8"/>
      <c r="F38" s="6"/>
      <c r="G38" s="10">
        <f>IF(F38=0,,($F$9-F38)*$F$7*100/$F$9)</f>
        <v>0</v>
      </c>
      <c r="H38" s="6"/>
      <c r="I38" s="10">
        <f>IF(H38=0,,($H$9-H38)*$H$7*100/$H$9)</f>
        <v>0</v>
      </c>
      <c r="J38" s="6"/>
      <c r="K38" s="10">
        <f>IF(J38=0,,($H$9-J38)*$H$7*100/$H$9)</f>
        <v>0</v>
      </c>
      <c r="L38" s="6"/>
      <c r="M38" s="10">
        <f>IF(L38=0,,($L$9-L38)*$L$7*100/$L$9)</f>
        <v>0</v>
      </c>
      <c r="N38" s="6"/>
      <c r="O38" s="10">
        <f>IF(N38=0,,($N$9-N38)*$N$7*100/$N$9)</f>
        <v>0</v>
      </c>
      <c r="P38" s="6"/>
      <c r="Q38" s="10">
        <f>IF(P38=0,,($P$9-P38)*$P$7*100/$P$9)</f>
        <v>0</v>
      </c>
      <c r="R38" s="6"/>
      <c r="S38" s="40">
        <f>IF(R38=0,,($R$9-R38)*$R$7*100/$R$9)</f>
        <v>0</v>
      </c>
      <c r="T38" s="6"/>
      <c r="U38" s="24">
        <f>IF(T38=0,,($T$9-T38)*$T$7*100/$T$9)</f>
        <v>0</v>
      </c>
      <c r="V38" s="6"/>
      <c r="W38" s="24">
        <f>IF(V38=0,,($V$9-V38)*$V$7*100/$V$9)</f>
        <v>0</v>
      </c>
      <c r="X38" s="11">
        <f>SUM(G38+I38+K38+M38+O38+Q38+S38+U38+W38)</f>
        <v>0</v>
      </c>
      <c r="Y38" s="6">
        <f t="shared" si="1"/>
        <v>28</v>
      </c>
      <c r="Z38" s="8">
        <f t="shared" si="2"/>
        <v>0</v>
      </c>
      <c r="AA38" s="20">
        <f t="shared" si="3"/>
        <v>0</v>
      </c>
    </row>
    <row r="39" spans="1:27" x14ac:dyDescent="0.2">
      <c r="A39" s="5">
        <f t="shared" si="0"/>
        <v>29</v>
      </c>
      <c r="B39" s="8"/>
      <c r="C39" s="8"/>
      <c r="D39" s="8"/>
      <c r="E39" s="8"/>
      <c r="F39" s="6"/>
      <c r="G39" s="10">
        <f>IF(F39=0,,($F$9-F39)*$F$7*100/$F$9)</f>
        <v>0</v>
      </c>
      <c r="H39" s="6"/>
      <c r="I39" s="10">
        <f>IF(H39=0,,($H$9-H39)*$H$7*100/$H$9)</f>
        <v>0</v>
      </c>
      <c r="J39" s="6"/>
      <c r="K39" s="10">
        <f>IF(J39=0,,($H$9-J39)*$H$7*100/$H$9)</f>
        <v>0</v>
      </c>
      <c r="L39" s="6"/>
      <c r="M39" s="10">
        <f>IF(L39=0,,($L$9-L39)*$L$7*100/$L$9)</f>
        <v>0</v>
      </c>
      <c r="N39" s="6"/>
      <c r="O39" s="10">
        <f>IF(N39=0,,($N$9-N39)*$N$7*100/$N$9)</f>
        <v>0</v>
      </c>
      <c r="P39" s="6"/>
      <c r="Q39" s="10">
        <f>IF(P39=0,,($P$9-P39)*$P$7*100/$P$9)</f>
        <v>0</v>
      </c>
      <c r="R39" s="6"/>
      <c r="S39" s="40">
        <f>IF(R39=0,,($R$9-R39)*$R$7*100/$R$9)</f>
        <v>0</v>
      </c>
      <c r="T39" s="6"/>
      <c r="U39" s="24">
        <f>IF(T39=0,,($T$9-T39)*$T$7*100/$T$9)</f>
        <v>0</v>
      </c>
      <c r="V39" s="6"/>
      <c r="W39" s="24">
        <f>IF(V39=0,,($V$9-V39)*$V$7*100/$V$9)</f>
        <v>0</v>
      </c>
      <c r="X39" s="11">
        <f>SUM(G39+I39+K39+M39+O39+Q39+S39+U39+W39)</f>
        <v>0</v>
      </c>
      <c r="Y39" s="6">
        <f t="shared" si="1"/>
        <v>29</v>
      </c>
      <c r="Z39" s="8">
        <f t="shared" si="2"/>
        <v>0</v>
      </c>
      <c r="AA39" s="20">
        <f t="shared" si="3"/>
        <v>0</v>
      </c>
    </row>
    <row r="40" spans="1:27" x14ac:dyDescent="0.2">
      <c r="A40" s="5">
        <f t="shared" si="0"/>
        <v>30</v>
      </c>
      <c r="B40" s="8"/>
      <c r="C40" s="8"/>
      <c r="D40" s="8"/>
      <c r="E40" s="8"/>
      <c r="F40" s="6"/>
      <c r="G40" s="10">
        <f>IF(F40=0,,($F$9-F40)*$F$7*100/$F$9)</f>
        <v>0</v>
      </c>
      <c r="H40" s="6"/>
      <c r="I40" s="10">
        <f>IF(H40=0,,($H$9-H40)*$H$7*100/$H$9)</f>
        <v>0</v>
      </c>
      <c r="J40" s="6"/>
      <c r="K40" s="10">
        <f>IF(J40=0,,($H$9-J40)*$H$7*100/$H$9)</f>
        <v>0</v>
      </c>
      <c r="L40" s="6"/>
      <c r="M40" s="10">
        <f>IF(L40=0,,($L$9-L40)*$L$7*100/$L$9)</f>
        <v>0</v>
      </c>
      <c r="N40" s="6"/>
      <c r="O40" s="10">
        <f>IF(N40=0,,($N$9-N40)*$N$7*100/$N$9)</f>
        <v>0</v>
      </c>
      <c r="P40" s="6"/>
      <c r="Q40" s="10">
        <f>IF(P40=0,,($P$9-P40)*$P$7*100/$P$9)</f>
        <v>0</v>
      </c>
      <c r="R40" s="6"/>
      <c r="S40" s="40">
        <f>IF(R40=0,,($R$9-R40)*$R$7*100/$R$9)</f>
        <v>0</v>
      </c>
      <c r="T40" s="6"/>
      <c r="U40" s="24">
        <f>IF(T40=0,,($T$9-T40)*$T$7*100/$T$9)</f>
        <v>0</v>
      </c>
      <c r="V40" s="6"/>
      <c r="W40" s="24">
        <f>IF(V40=0,,($V$9-V40)*$V$7*100/$V$9)</f>
        <v>0</v>
      </c>
      <c r="X40" s="11">
        <f>SUM(G40+I40+K40+M40+O40+Q40+S40+U40+W40)</f>
        <v>0</v>
      </c>
      <c r="Y40" s="6">
        <f t="shared" si="1"/>
        <v>30</v>
      </c>
      <c r="Z40" s="8">
        <f t="shared" si="2"/>
        <v>0</v>
      </c>
      <c r="AA40" s="20">
        <f t="shared" si="3"/>
        <v>0</v>
      </c>
    </row>
    <row r="41" spans="1:27" x14ac:dyDescent="0.2">
      <c r="A41" s="5">
        <f t="shared" si="0"/>
        <v>31</v>
      </c>
      <c r="B41" s="8"/>
      <c r="C41" s="8"/>
      <c r="D41" s="8"/>
      <c r="E41" s="8"/>
      <c r="F41" s="6"/>
      <c r="G41" s="10">
        <f>IF(F41=0,,($F$9-F41)*$F$7*100/$F$9)</f>
        <v>0</v>
      </c>
      <c r="H41" s="6"/>
      <c r="I41" s="10">
        <f>IF(H41=0,,($H$9-H41)*$H$7*100/$H$9)</f>
        <v>0</v>
      </c>
      <c r="J41" s="6"/>
      <c r="K41" s="10">
        <f>IF(J41=0,,($H$9-J41)*$H$7*100/$H$9)</f>
        <v>0</v>
      </c>
      <c r="L41" s="6"/>
      <c r="M41" s="10">
        <f>IF(L41=0,,($L$9-L41)*$L$7*100/$L$9)</f>
        <v>0</v>
      </c>
      <c r="N41" s="6"/>
      <c r="O41" s="10">
        <f>IF(N41=0,,($N$9-N41)*$N$7*100/$N$9)</f>
        <v>0</v>
      </c>
      <c r="P41" s="6"/>
      <c r="Q41" s="10">
        <f>IF(P41=0,,($P$9-P41)*$P$7*100/$P$9)</f>
        <v>0</v>
      </c>
      <c r="R41" s="6"/>
      <c r="S41" s="40">
        <f>IF(R41=0,,($R$9-R41)*$R$7*100/$R$9)</f>
        <v>0</v>
      </c>
      <c r="T41" s="6"/>
      <c r="U41" s="24">
        <f>IF(T41=0,,($T$9-T41)*$T$7*100/$T$9)</f>
        <v>0</v>
      </c>
      <c r="V41" s="6"/>
      <c r="W41" s="24">
        <f>IF(V41=0,,($V$9-V41)*$V$7*100/$V$9)</f>
        <v>0</v>
      </c>
      <c r="X41" s="11">
        <f>SUM(G41+I41+K41+M41+O41+Q41+S41+U41+W41)</f>
        <v>0</v>
      </c>
      <c r="Y41" s="6">
        <f t="shared" si="1"/>
        <v>31</v>
      </c>
      <c r="Z41" s="8">
        <f t="shared" si="2"/>
        <v>0</v>
      </c>
      <c r="AA41" s="20">
        <f t="shared" si="3"/>
        <v>0</v>
      </c>
    </row>
    <row r="42" spans="1:27" x14ac:dyDescent="0.2">
      <c r="A42" s="5">
        <f t="shared" si="0"/>
        <v>32</v>
      </c>
      <c r="B42" s="8"/>
      <c r="C42" s="8"/>
      <c r="D42" s="8"/>
      <c r="E42" s="8"/>
      <c r="F42" s="6"/>
      <c r="G42" s="10">
        <f>IF(F42=0,,($F$9-F42)*$F$7*100/$F$9)</f>
        <v>0</v>
      </c>
      <c r="H42" s="6"/>
      <c r="I42" s="10">
        <f>IF(H42=0,,($H$9-H42)*$H$7*100/$H$9)</f>
        <v>0</v>
      </c>
      <c r="J42" s="6"/>
      <c r="K42" s="10">
        <f>IF(J42=0,,($H$9-J42)*$H$7*100/$H$9)</f>
        <v>0</v>
      </c>
      <c r="L42" s="6"/>
      <c r="M42" s="10">
        <f>IF(L42=0,,($L$9-L42)*$L$7*100/$L$9)</f>
        <v>0</v>
      </c>
      <c r="N42" s="6"/>
      <c r="O42" s="10">
        <f>IF(N42=0,,($N$9-N42)*$N$7*100/$N$9)</f>
        <v>0</v>
      </c>
      <c r="P42" s="6"/>
      <c r="Q42" s="10">
        <f>IF(P42=0,,($P$9-P42)*$P$7*100/$P$9)</f>
        <v>0</v>
      </c>
      <c r="R42" s="6"/>
      <c r="S42" s="40">
        <f>IF(R42=0,,($R$9-R42)*$R$7*100/$R$9)</f>
        <v>0</v>
      </c>
      <c r="T42" s="6"/>
      <c r="U42" s="24">
        <f>IF(T42=0,,($T$9-T42)*$T$7*100/$T$9)</f>
        <v>0</v>
      </c>
      <c r="V42" s="6"/>
      <c r="W42" s="24">
        <f>IF(V42=0,,($V$9-V42)*$V$7*100/$V$9)</f>
        <v>0</v>
      </c>
      <c r="X42" s="11">
        <f>SUM(G42+I42+K42+M42+O42+Q42+S42+U42+W42)</f>
        <v>0</v>
      </c>
      <c r="Y42" s="6">
        <f t="shared" si="1"/>
        <v>32</v>
      </c>
      <c r="Z42" s="8">
        <f t="shared" si="2"/>
        <v>0</v>
      </c>
      <c r="AA42" s="20">
        <f t="shared" si="3"/>
        <v>0</v>
      </c>
    </row>
    <row r="43" spans="1:27" x14ac:dyDescent="0.2">
      <c r="A43" s="5">
        <f t="shared" si="0"/>
        <v>33</v>
      </c>
      <c r="B43" s="8"/>
      <c r="C43" s="8"/>
      <c r="D43" s="8"/>
      <c r="E43" s="8"/>
      <c r="F43" s="6"/>
      <c r="G43" s="10">
        <f>IF(F43=0,,($F$9-F43)*$F$7*100/$F$9)</f>
        <v>0</v>
      </c>
      <c r="H43" s="6"/>
      <c r="I43" s="10">
        <f>IF(H43=0,,($H$9-H43)*$H$7*100/$H$9)</f>
        <v>0</v>
      </c>
      <c r="J43" s="6"/>
      <c r="K43" s="10">
        <f>IF(J43=0,,($H$9-J43)*$H$7*100/$H$9)</f>
        <v>0</v>
      </c>
      <c r="L43" s="6"/>
      <c r="M43" s="10">
        <f>IF(L43=0,,($L$9-L43)*$L$7*100/$L$9)</f>
        <v>0</v>
      </c>
      <c r="N43" s="6"/>
      <c r="O43" s="10">
        <f>IF(N43=0,,($N$9-N43)*$N$7*100/$N$9)</f>
        <v>0</v>
      </c>
      <c r="P43" s="6"/>
      <c r="Q43" s="10">
        <f>IF(P43=0,,($P$9-P43)*$P$7*100/$P$9)</f>
        <v>0</v>
      </c>
      <c r="R43" s="6"/>
      <c r="S43" s="40">
        <f>IF(R43=0,,($R$9-R43)*$R$7*100/$R$9)</f>
        <v>0</v>
      </c>
      <c r="T43" s="6"/>
      <c r="U43" s="24">
        <f>IF(T43=0,,($T$9-T43)*$T$7*100/$T$9)</f>
        <v>0</v>
      </c>
      <c r="V43" s="6"/>
      <c r="W43" s="24">
        <f>IF(V43=0,,($V$9-V43)*$V$7*100/$V$9)</f>
        <v>0</v>
      </c>
      <c r="X43" s="11">
        <f>SUM(G43+I43+K43+M43+O43+Q43+S43+U43+W43)</f>
        <v>0</v>
      </c>
      <c r="Y43" s="6">
        <f t="shared" si="1"/>
        <v>33</v>
      </c>
      <c r="Z43" s="8">
        <f t="shared" si="2"/>
        <v>0</v>
      </c>
      <c r="AA43" s="20">
        <f t="shared" si="3"/>
        <v>0</v>
      </c>
    </row>
    <row r="44" spans="1:27" x14ac:dyDescent="0.2">
      <c r="A44" s="5">
        <f t="shared" si="0"/>
        <v>34</v>
      </c>
      <c r="B44" s="8"/>
      <c r="C44" s="8"/>
      <c r="D44" s="8"/>
      <c r="E44" s="8"/>
      <c r="F44" s="6"/>
      <c r="G44" s="10">
        <f>IF(F44=0,,($F$9-F44)*$F$7*100/$F$9)</f>
        <v>0</v>
      </c>
      <c r="H44" s="6"/>
      <c r="I44" s="10">
        <f>IF(H44=0,,($H$9-H44)*$H$7*100/$H$9)</f>
        <v>0</v>
      </c>
      <c r="J44" s="6"/>
      <c r="K44" s="10">
        <f>IF(J44=0,,($H$9-J44)*$H$7*100/$H$9)</f>
        <v>0</v>
      </c>
      <c r="L44" s="6"/>
      <c r="M44" s="10">
        <f>IF(L44=0,,($L$9-L44)*$L$7*100/$L$9)</f>
        <v>0</v>
      </c>
      <c r="N44" s="6"/>
      <c r="O44" s="10">
        <f>IF(N44=0,,($N$9-N44)*$N$7*100/$N$9)</f>
        <v>0</v>
      </c>
      <c r="P44" s="6"/>
      <c r="Q44" s="10">
        <f>IF(P44=0,,($P$9-P44)*$P$7*100/$P$9)</f>
        <v>0</v>
      </c>
      <c r="R44" s="6"/>
      <c r="S44" s="40">
        <f>IF(R44=0,,($R$9-R44)*$R$7*100/$R$9)</f>
        <v>0</v>
      </c>
      <c r="T44" s="6"/>
      <c r="U44" s="24">
        <f>IF(T44=0,,($T$9-T44)*$T$7*100/$T$9)</f>
        <v>0</v>
      </c>
      <c r="V44" s="6"/>
      <c r="W44" s="24">
        <f>IF(V44=0,,($V$9-V44)*$V$7*100/$V$9)</f>
        <v>0</v>
      </c>
      <c r="X44" s="11">
        <f>SUM(G44+I44+K44+M44+O44+Q44+S44+U44+W44)</f>
        <v>0</v>
      </c>
      <c r="Y44" s="6">
        <f t="shared" si="1"/>
        <v>34</v>
      </c>
      <c r="Z44" s="8">
        <f t="shared" si="2"/>
        <v>0</v>
      </c>
      <c r="AA44" s="20">
        <f t="shared" si="3"/>
        <v>0</v>
      </c>
    </row>
    <row r="45" spans="1:27" x14ac:dyDescent="0.2">
      <c r="A45" s="5">
        <f t="shared" si="0"/>
        <v>35</v>
      </c>
      <c r="B45" s="8"/>
      <c r="C45" s="8"/>
      <c r="D45" s="8"/>
      <c r="E45" s="8"/>
      <c r="F45" s="6"/>
      <c r="G45" s="10">
        <f>IF(F45=0,,($F$9-F45)*$F$7*100/$F$9)</f>
        <v>0</v>
      </c>
      <c r="H45" s="6"/>
      <c r="I45" s="10">
        <f>IF(H45=0,,($H$9-H45)*$H$7*100/$H$9)</f>
        <v>0</v>
      </c>
      <c r="J45" s="6"/>
      <c r="K45" s="10">
        <f>IF(J45=0,,($H$9-J45)*$H$7*100/$H$9)</f>
        <v>0</v>
      </c>
      <c r="L45" s="6"/>
      <c r="M45" s="10">
        <f>IF(L45=0,,($L$9-L45)*$L$7*100/$L$9)</f>
        <v>0</v>
      </c>
      <c r="N45" s="6"/>
      <c r="O45" s="10">
        <f>IF(N45=0,,($N$9-N45)*$N$7*100/$N$9)</f>
        <v>0</v>
      </c>
      <c r="P45" s="6"/>
      <c r="Q45" s="10">
        <f>IF(P45=0,,($P$9-P45)*$P$7*100/$P$9)</f>
        <v>0</v>
      </c>
      <c r="R45" s="6"/>
      <c r="S45" s="40">
        <f>IF(R45=0,,($R$9-R45)*$R$7*100/$R$9)</f>
        <v>0</v>
      </c>
      <c r="T45" s="6"/>
      <c r="U45" s="24">
        <f>IF(T45=0,,($T$9-T45)*$T$7*100/$T$9)</f>
        <v>0</v>
      </c>
      <c r="V45" s="6"/>
      <c r="W45" s="24">
        <f>IF(V45=0,,($V$9-V45)*$V$7*100/$V$9)</f>
        <v>0</v>
      </c>
      <c r="X45" s="11">
        <f>SUM(G45+I45+K45+M45+O45+Q45+S45+U45+W45)</f>
        <v>0</v>
      </c>
      <c r="Y45" s="6">
        <f t="shared" si="1"/>
        <v>35</v>
      </c>
      <c r="Z45" s="8">
        <f t="shared" si="2"/>
        <v>0</v>
      </c>
      <c r="AA45" s="20">
        <f t="shared" si="3"/>
        <v>0</v>
      </c>
    </row>
    <row r="46" spans="1:27" x14ac:dyDescent="0.2">
      <c r="A46" s="5">
        <f t="shared" si="0"/>
        <v>36</v>
      </c>
      <c r="B46" s="8"/>
      <c r="C46" s="8"/>
      <c r="D46" s="8"/>
      <c r="E46" s="8"/>
      <c r="F46" s="6"/>
      <c r="G46" s="10">
        <f>IF(F46=0,,($F$9-F46)*$F$7*100/$F$9)</f>
        <v>0</v>
      </c>
      <c r="H46" s="6"/>
      <c r="I46" s="10">
        <f>IF(H46=0,,($H$9-H46)*$H$7*100/$H$9)</f>
        <v>0</v>
      </c>
      <c r="J46" s="6"/>
      <c r="K46" s="10">
        <f>IF(J46=0,,($H$9-J46)*$H$7*100/$H$9)</f>
        <v>0</v>
      </c>
      <c r="L46" s="6"/>
      <c r="M46" s="10">
        <f>IF(L46=0,,($L$9-L46)*$L$7*100/$L$9)</f>
        <v>0</v>
      </c>
      <c r="N46" s="6"/>
      <c r="O46" s="10">
        <f>IF(N46=0,,($N$9-N46)*$N$7*100/$N$9)</f>
        <v>0</v>
      </c>
      <c r="P46" s="6"/>
      <c r="Q46" s="10">
        <f>IF(P46=0,,($P$9-P46)*$P$7*100/$P$9)</f>
        <v>0</v>
      </c>
      <c r="R46" s="6"/>
      <c r="S46" s="40">
        <f>IF(R46=0,,($R$9-R46)*$R$7*100/$R$9)</f>
        <v>0</v>
      </c>
      <c r="T46" s="6"/>
      <c r="U46" s="24">
        <f>IF(T46=0,,($T$9-T46)*$T$7*100/$T$9)</f>
        <v>0</v>
      </c>
      <c r="V46" s="6"/>
      <c r="W46" s="24">
        <f>IF(V46=0,,($V$9-V46)*$V$7*100/$V$9)</f>
        <v>0</v>
      </c>
      <c r="X46" s="11">
        <f>SUM(G46+I46+K46+M46+O46+Q46+S46+U46+W46)</f>
        <v>0</v>
      </c>
      <c r="Y46" s="6">
        <f t="shared" si="1"/>
        <v>36</v>
      </c>
      <c r="Z46" s="8">
        <f t="shared" si="2"/>
        <v>0</v>
      </c>
      <c r="AA46" s="20">
        <f t="shared" si="3"/>
        <v>0</v>
      </c>
    </row>
    <row r="47" spans="1:27" x14ac:dyDescent="0.2">
      <c r="A47" s="5">
        <f t="shared" si="0"/>
        <v>37</v>
      </c>
      <c r="B47" s="8"/>
      <c r="C47" s="8"/>
      <c r="D47" s="8"/>
      <c r="E47" s="8"/>
      <c r="F47" s="6"/>
      <c r="G47" s="10">
        <f>IF(F47=0,,($F$9-F47)*$F$7*100/$F$9)</f>
        <v>0</v>
      </c>
      <c r="H47" s="6"/>
      <c r="I47" s="10">
        <f>IF(H47=0,,($H$9-H47)*$H$7*100/$H$9)</f>
        <v>0</v>
      </c>
      <c r="J47" s="6"/>
      <c r="K47" s="10">
        <f>IF(J47=0,,($H$9-J47)*$H$7*100/$H$9)</f>
        <v>0</v>
      </c>
      <c r="L47" s="6"/>
      <c r="M47" s="10">
        <f>IF(L47=0,,($L$9-L47)*$L$7*100/$L$9)</f>
        <v>0</v>
      </c>
      <c r="N47" s="6"/>
      <c r="O47" s="10">
        <f>IF(N47=0,,($N$9-N47)*$N$7*100/$N$9)</f>
        <v>0</v>
      </c>
      <c r="P47" s="6"/>
      <c r="Q47" s="10">
        <f>IF(P47=0,,($P$9-P47)*$P$7*100/$P$9)</f>
        <v>0</v>
      </c>
      <c r="R47" s="6"/>
      <c r="S47" s="40">
        <f>IF(R47=0,,($R$9-R47)*$R$7*100/$R$9)</f>
        <v>0</v>
      </c>
      <c r="T47" s="6"/>
      <c r="U47" s="24">
        <f>IF(T47=0,,($T$9-T47)*$T$7*100/$T$9)</f>
        <v>0</v>
      </c>
      <c r="V47" s="6"/>
      <c r="W47" s="24">
        <f>IF(V47=0,,($V$9-V47)*$V$7*100/$V$9)</f>
        <v>0</v>
      </c>
      <c r="X47" s="11">
        <f>SUM(G47+I47+K47+M47+O47+Q47+S47+U47+W47)</f>
        <v>0</v>
      </c>
      <c r="Y47" s="6">
        <f t="shared" si="1"/>
        <v>37</v>
      </c>
      <c r="Z47" s="8">
        <f t="shared" si="2"/>
        <v>0</v>
      </c>
      <c r="AA47" s="20">
        <f t="shared" si="3"/>
        <v>0</v>
      </c>
    </row>
    <row r="48" spans="1:27" x14ac:dyDescent="0.2">
      <c r="A48" s="5">
        <f t="shared" si="0"/>
        <v>38</v>
      </c>
      <c r="B48" s="8"/>
      <c r="C48" s="8"/>
      <c r="D48" s="8"/>
      <c r="E48" s="8"/>
      <c r="F48" s="6"/>
      <c r="G48" s="10">
        <f>IF(F48=0,,($F$9-F48)*$F$7*100/$F$9)</f>
        <v>0</v>
      </c>
      <c r="H48" s="6"/>
      <c r="I48" s="10">
        <f>IF(H48=0,,($H$9-H48)*$H$7*100/$H$9)</f>
        <v>0</v>
      </c>
      <c r="J48" s="6"/>
      <c r="K48" s="10">
        <f>IF(J48=0,,($H$9-J48)*$H$7*100/$H$9)</f>
        <v>0</v>
      </c>
      <c r="L48" s="6"/>
      <c r="M48" s="10">
        <f>IF(L48=0,,($L$9-L48)*$L$7*100/$L$9)</f>
        <v>0</v>
      </c>
      <c r="N48" s="6"/>
      <c r="O48" s="10">
        <f>IF(N48=0,,($N$9-N48)*$N$7*100/$N$9)</f>
        <v>0</v>
      </c>
      <c r="P48" s="6"/>
      <c r="Q48" s="10">
        <f>IF(P48=0,,($P$9-P48)*$P$7*100/$P$9)</f>
        <v>0</v>
      </c>
      <c r="R48" s="6"/>
      <c r="S48" s="40">
        <f>IF(R48=0,,($R$9-R48)*$R$7*100/$R$9)</f>
        <v>0</v>
      </c>
      <c r="T48" s="6"/>
      <c r="U48" s="24">
        <f>IF(T48=0,,($T$9-T48)*$T$7*100/$T$9)</f>
        <v>0</v>
      </c>
      <c r="V48" s="6"/>
      <c r="W48" s="24">
        <f>IF(V48=0,,($V$9-V48)*$V$7*100/$V$9)</f>
        <v>0</v>
      </c>
      <c r="X48" s="11">
        <f>SUM(G48+I48+K48+M48+O48+Q48+S48+U48+W48)</f>
        <v>0</v>
      </c>
      <c r="Y48" s="6">
        <f t="shared" si="1"/>
        <v>38</v>
      </c>
      <c r="Z48" s="8">
        <f t="shared" si="2"/>
        <v>0</v>
      </c>
      <c r="AA48" s="20">
        <f t="shared" si="3"/>
        <v>0</v>
      </c>
    </row>
    <row r="49" spans="1:27" x14ac:dyDescent="0.2">
      <c r="A49" s="5">
        <f t="shared" si="0"/>
        <v>39</v>
      </c>
      <c r="B49" s="8"/>
      <c r="C49" s="8"/>
      <c r="D49" s="8"/>
      <c r="E49" s="8"/>
      <c r="F49" s="6"/>
      <c r="G49" s="10">
        <f>IF(F49=0,,($F$9-F49)*$F$7*100/$F$9)</f>
        <v>0</v>
      </c>
      <c r="H49" s="6"/>
      <c r="I49" s="10">
        <f>IF(H49=0,,($H$9-H49)*$H$7*100/$H$9)</f>
        <v>0</v>
      </c>
      <c r="J49" s="6"/>
      <c r="K49" s="10">
        <f>IF(J49=0,,($H$9-J49)*$H$7*100/$H$9)</f>
        <v>0</v>
      </c>
      <c r="L49" s="6"/>
      <c r="M49" s="10">
        <f>IF(L49=0,,($L$9-L49)*$L$7*100/$L$9)</f>
        <v>0</v>
      </c>
      <c r="N49" s="6"/>
      <c r="O49" s="10">
        <f>IF(N49=0,,($N$9-N49)*$N$7*100/$N$9)</f>
        <v>0</v>
      </c>
      <c r="P49" s="6"/>
      <c r="Q49" s="10">
        <f>IF(P49=0,,($P$9-P49)*$P$7*100/$P$9)</f>
        <v>0</v>
      </c>
      <c r="R49" s="6"/>
      <c r="S49" s="40">
        <f>IF(R49=0,,($R$9-R49)*$R$7*100/$R$9)</f>
        <v>0</v>
      </c>
      <c r="T49" s="6"/>
      <c r="U49" s="24">
        <f>IF(T49=0,,($T$9-T49)*$T$7*100/$T$9)</f>
        <v>0</v>
      </c>
      <c r="V49" s="6"/>
      <c r="W49" s="24">
        <f>IF(V49=0,,($V$9-V49)*$V$7*100/$V$9)</f>
        <v>0</v>
      </c>
      <c r="X49" s="11">
        <f>SUM(G49+I49+K49+M49+O49+Q49+S49+U49+W49)</f>
        <v>0</v>
      </c>
      <c r="Y49" s="6">
        <f t="shared" si="1"/>
        <v>39</v>
      </c>
      <c r="Z49" s="8">
        <f t="shared" si="2"/>
        <v>0</v>
      </c>
      <c r="AA49" s="20">
        <f t="shared" si="3"/>
        <v>0</v>
      </c>
    </row>
    <row r="50" spans="1:27" x14ac:dyDescent="0.2">
      <c r="A50" s="5">
        <f t="shared" si="0"/>
        <v>40</v>
      </c>
      <c r="B50" s="8"/>
      <c r="C50" s="8"/>
      <c r="D50" s="8"/>
      <c r="E50" s="8"/>
      <c r="F50" s="6"/>
      <c r="G50" s="10">
        <f>IF(F50=0,,($F$9-F50)*$F$7*100/$F$9)</f>
        <v>0</v>
      </c>
      <c r="H50" s="6"/>
      <c r="I50" s="10">
        <f>IF(H50=0,,($H$9-H50)*$H$7*100/$H$9)</f>
        <v>0</v>
      </c>
      <c r="J50" s="6"/>
      <c r="K50" s="10">
        <f>IF(J50=0,,($H$9-J50)*$H$7*100/$H$9)</f>
        <v>0</v>
      </c>
      <c r="L50" s="6"/>
      <c r="M50" s="10">
        <f>IF(L50=0,,($L$9-L50)*$L$7*100/$L$9)</f>
        <v>0</v>
      </c>
      <c r="N50" s="6"/>
      <c r="O50" s="10">
        <f>IF(N50=0,,($N$9-N50)*$N$7*100/$N$9)</f>
        <v>0</v>
      </c>
      <c r="P50" s="6"/>
      <c r="Q50" s="10">
        <f>IF(P50=0,,($P$9-P50)*$P$7*100/$P$9)</f>
        <v>0</v>
      </c>
      <c r="R50" s="6"/>
      <c r="S50" s="40">
        <f>IF(R50=0,,($R$9-R50)*$R$7*100/$R$9)</f>
        <v>0</v>
      </c>
      <c r="T50" s="6"/>
      <c r="U50" s="24">
        <f>IF(T50=0,,($T$9-T50)*$T$7*100/$T$9)</f>
        <v>0</v>
      </c>
      <c r="V50" s="6"/>
      <c r="W50" s="24">
        <f>IF(V50=0,,($V$9-V50)*$V$7*100/$V$9)</f>
        <v>0</v>
      </c>
      <c r="X50" s="11">
        <f>SUM(G50+I50+K50+M50+O50+Q50+S50+U50+W50)</f>
        <v>0</v>
      </c>
      <c r="Y50" s="6">
        <f t="shared" si="1"/>
        <v>40</v>
      </c>
      <c r="Z50" s="8">
        <f t="shared" si="2"/>
        <v>0</v>
      </c>
      <c r="AA50" s="20">
        <f t="shared" si="3"/>
        <v>0</v>
      </c>
    </row>
    <row r="51" spans="1:27" x14ac:dyDescent="0.2">
      <c r="A51" s="5">
        <f t="shared" si="0"/>
        <v>41</v>
      </c>
      <c r="B51" s="8"/>
      <c r="C51" s="8"/>
      <c r="D51" s="8"/>
      <c r="E51" s="8"/>
      <c r="F51" s="6"/>
      <c r="G51" s="10">
        <f>IF(F51=0,,($F$9-F51)*$F$7*100/$F$9)</f>
        <v>0</v>
      </c>
      <c r="H51" s="6"/>
      <c r="I51" s="10">
        <f>IF(H51=0,,($H$9-H51)*$H$7*100/$H$9)</f>
        <v>0</v>
      </c>
      <c r="J51" s="6"/>
      <c r="K51" s="10">
        <f>IF(J51=0,,($H$9-J51)*$H$7*100/$H$9)</f>
        <v>0</v>
      </c>
      <c r="L51" s="6"/>
      <c r="M51" s="10">
        <f>IF(L51=0,,($L$9-L51)*$L$7*100/$L$9)</f>
        <v>0</v>
      </c>
      <c r="N51" s="6"/>
      <c r="O51" s="10">
        <f>IF(N51=0,,($N$9-N51)*$N$7*100/$N$9)</f>
        <v>0</v>
      </c>
      <c r="P51" s="6"/>
      <c r="Q51" s="10">
        <f>IF(P51=0,,($P$9-P51)*$P$7*100/$P$9)</f>
        <v>0</v>
      </c>
      <c r="R51" s="6"/>
      <c r="S51" s="40">
        <f>IF(R51=0,,($R$9-R51)*$R$7*100/$R$9)</f>
        <v>0</v>
      </c>
      <c r="T51" s="6"/>
      <c r="U51" s="24">
        <f>IF(T51=0,,($T$9-T51)*$T$7*100/$T$9)</f>
        <v>0</v>
      </c>
      <c r="V51" s="6"/>
      <c r="W51" s="24">
        <f>IF(V51=0,,($V$9-V51)*$V$7*100/$V$9)</f>
        <v>0</v>
      </c>
      <c r="X51" s="11">
        <f>SUM(G51+I51+K51+M51+O51+Q51+S51+U51+W51)</f>
        <v>0</v>
      </c>
      <c r="Y51" s="6">
        <f t="shared" si="1"/>
        <v>41</v>
      </c>
      <c r="Z51" s="8">
        <f t="shared" si="2"/>
        <v>0</v>
      </c>
      <c r="AA51" s="20">
        <f t="shared" si="3"/>
        <v>0</v>
      </c>
    </row>
    <row r="52" spans="1:27" x14ac:dyDescent="0.2">
      <c r="A52" s="51" t="s">
        <v>11</v>
      </c>
      <c r="B52" s="51"/>
      <c r="C52" s="52"/>
      <c r="D52" s="12"/>
      <c r="E52" s="9"/>
      <c r="F52" s="9">
        <f>COUNTA(F11:F51)</f>
        <v>1</v>
      </c>
      <c r="H52" s="9">
        <f>COUNTA(H11:H51)</f>
        <v>8</v>
      </c>
      <c r="J52" s="9">
        <f>COUNTA(J11:J51)</f>
        <v>3</v>
      </c>
      <c r="L52" s="9">
        <f>COUNTA(L11:L51)</f>
        <v>11</v>
      </c>
      <c r="N52" s="9">
        <f>COUNTA(N11:N51)</f>
        <v>4</v>
      </c>
      <c r="P52" s="9">
        <f>COUNTA(P11:P51)</f>
        <v>7</v>
      </c>
      <c r="R52" s="9">
        <f>COUNTA(T11:T51)</f>
        <v>3</v>
      </c>
      <c r="T52" s="9">
        <f>COUNTA(V11:V51)</f>
        <v>0</v>
      </c>
    </row>
    <row r="53" spans="1:27" x14ac:dyDescent="0.2">
      <c r="A53" s="58" t="s">
        <v>20</v>
      </c>
      <c r="B53" s="58"/>
      <c r="C53" s="58"/>
      <c r="F53" s="19">
        <f>F52/$G$2</f>
        <v>7.1428571428571425E-2</v>
      </c>
      <c r="H53" s="19">
        <f>H52/$G$2</f>
        <v>0.5714285714285714</v>
      </c>
      <c r="J53" s="19">
        <f>J52/$G$2</f>
        <v>0.21428571428571427</v>
      </c>
      <c r="L53" s="19">
        <f>L52/$G$2</f>
        <v>0.7857142857142857</v>
      </c>
      <c r="N53" s="19">
        <f>N52/$G$2</f>
        <v>0.2857142857142857</v>
      </c>
      <c r="P53" s="19">
        <f>P52/$G$2</f>
        <v>0.5</v>
      </c>
      <c r="R53" s="19">
        <f>R52/$G$2</f>
        <v>0.21428571428571427</v>
      </c>
      <c r="T53" s="19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ref="B11:X51">
    <sortCondition descending="1" ref="X11:X51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FL H-Vétérans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Microsoft Office User</cp:lastModifiedBy>
  <cp:lastPrinted>2019-05-04T13:51:43Z</cp:lastPrinted>
  <dcterms:created xsi:type="dcterms:W3CDTF">2019-05-02T05:27:41Z</dcterms:created>
  <dcterms:modified xsi:type="dcterms:W3CDTF">2025-03-30T17:38:57Z</dcterms:modified>
</cp:coreProperties>
</file>